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311" windowWidth="11340" windowHeight="5955" tabRatio="934" activeTab="0"/>
  </bookViews>
  <sheets>
    <sheet name="Заголовочный раздел" sheetId="1" r:id="rId1"/>
    <sheet name="Показатели финансового состояни" sheetId="2" r:id="rId2"/>
    <sheet name="Показатели  по поступлениям" sheetId="3" r:id="rId3"/>
    <sheet name="Приложение 1" sheetId="4" r:id="rId4"/>
    <sheet name="Приложение 2" sheetId="5" r:id="rId5"/>
    <sheet name="Касс. план (50400)" sheetId="6" r:id="rId6"/>
    <sheet name="Касс. план Обл. бюдж." sheetId="7" r:id="rId7"/>
    <sheet name="Остаток Обл. бюдж." sheetId="8" r:id="rId8"/>
    <sheet name="Касс.пл. ХМАО" sheetId="9" r:id="rId9"/>
    <sheet name="Остаток ХМАО" sheetId="10" r:id="rId10"/>
    <sheet name="Касс.пл.Внеб.(50300)СВОД" sheetId="11" r:id="rId11"/>
    <sheet name="Касс.пл.Внеб.(50300) (2)" sheetId="12" r:id="rId12"/>
    <sheet name="Остаток Внеб.(50300)" sheetId="13" r:id="rId13"/>
    <sheet name="Касс.пл.Внеб.(50320)" sheetId="14" r:id="rId14"/>
    <sheet name="Остаток Внеб.(50320)" sheetId="15" r:id="rId15"/>
    <sheet name="Субсидия (50500)" sheetId="16" r:id="rId16"/>
    <sheet name="Остаток по субсидии" sheetId="17" r:id="rId17"/>
    <sheet name="Плановые показатели" sheetId="18" r:id="rId18"/>
  </sheets>
  <definedNames>
    <definedName name="_xlnm.Print_Titles" localSheetId="5">'Касс. план (50400)'!$9:$14</definedName>
    <definedName name="_xlnm.Print_Titles" localSheetId="6">'Касс. план Обл. бюдж.'!$9:$14</definedName>
    <definedName name="_xlnm.Print_Titles" localSheetId="8">'Касс.пл. ХМАО'!$9:$14</definedName>
    <definedName name="_xlnm.Print_Titles" localSheetId="11">'Касс.пл.Внеб.(50300) (2)'!$9:$14</definedName>
    <definedName name="_xlnm.Print_Titles" localSheetId="10">'Касс.пл.Внеб.(50300)СВОД'!$9:$14</definedName>
    <definedName name="_xlnm.Print_Titles" localSheetId="13">'Касс.пл.Внеб.(50320)'!$9:$14</definedName>
    <definedName name="_xlnm.Print_Titles" localSheetId="12">'Остаток Внеб.(50300)'!$9:$14</definedName>
    <definedName name="_xlnm.Print_Titles" localSheetId="14">'Остаток Внеб.(50320)'!$9:$14</definedName>
    <definedName name="_xlnm.Print_Titles" localSheetId="7">'Остаток Обл. бюдж.'!$9:$14</definedName>
    <definedName name="_xlnm.Print_Titles" localSheetId="16">'Остаток по субсидии'!$9:$14</definedName>
    <definedName name="_xlnm.Print_Titles" localSheetId="9">'Остаток ХМАО'!$9:$14</definedName>
    <definedName name="_xlnm.Print_Titles" localSheetId="2">'Показатели  по поступлениям'!$3:$7</definedName>
    <definedName name="_xlnm.Print_Titles" localSheetId="3">'Приложение 1'!$A:$B</definedName>
    <definedName name="_xlnm.Print_Titles" localSheetId="4">'Приложение 2'!$5:$10</definedName>
    <definedName name="_xlnm.Print_Titles" localSheetId="15">'Субсидия (50500)'!$9:$14</definedName>
    <definedName name="_xlnm.Print_Area" localSheetId="5">'Касс. план (50400)'!$B$1:$J$66</definedName>
    <definedName name="_xlnm.Print_Area" localSheetId="6">'Касс. план Обл. бюдж.'!$B$1:$J$64</definedName>
    <definedName name="_xlnm.Print_Area" localSheetId="8">'Касс.пл. ХМАО'!$B$1:$J$64</definedName>
    <definedName name="_xlnm.Print_Area" localSheetId="11">'Касс.пл.Внеб.(50300) (2)'!$B$1:$J$70</definedName>
    <definedName name="_xlnm.Print_Area" localSheetId="10">'Касс.пл.Внеб.(50300)СВОД'!$B$1:$J$70</definedName>
    <definedName name="_xlnm.Print_Area" localSheetId="13">'Касс.пл.Внеб.(50320)'!$B$1:$J$69</definedName>
    <definedName name="_xlnm.Print_Area" localSheetId="12">'Остаток Внеб.(50300)'!$B$1:$J$69</definedName>
    <definedName name="_xlnm.Print_Area" localSheetId="14">'Остаток Внеб.(50320)'!$B$1:$J$69</definedName>
    <definedName name="_xlnm.Print_Area" localSheetId="7">'Остаток Обл. бюдж.'!$B$1:$J$64</definedName>
    <definedName name="_xlnm.Print_Area" localSheetId="16">'Остаток по субсидии'!$B$1:$J$63</definedName>
    <definedName name="_xlnm.Print_Area" localSheetId="9">'Остаток ХМАО'!$B$1:$J$64</definedName>
    <definedName name="_xlnm.Print_Area" localSheetId="17">'Плановые показатели'!$A$1:$N$32</definedName>
    <definedName name="_xlnm.Print_Area" localSheetId="2">'Показатели  по поступлениям'!$B$1:$H$48</definedName>
    <definedName name="_xlnm.Print_Area" localSheetId="3">'Приложение 1'!$A$1:$R$88</definedName>
    <definedName name="_xlnm.Print_Area" localSheetId="4">'Приложение 2'!$B$1:$K$74</definedName>
    <definedName name="_xlnm.Print_Area" localSheetId="15">'Субсидия (50500)'!$B$1:$J$63</definedName>
  </definedNames>
  <calcPr fullCalcOnLoad="1"/>
</workbook>
</file>

<file path=xl/sharedStrings.xml><?xml version="1.0" encoding="utf-8"?>
<sst xmlns="http://schemas.openxmlformats.org/spreadsheetml/2006/main" count="1368" uniqueCount="236">
  <si>
    <t>(подпись)</t>
  </si>
  <si>
    <t>(расшифровка подписи)</t>
  </si>
  <si>
    <t>ПЛАН</t>
  </si>
  <si>
    <t>ФИНАНСОВО-ХОЗЯЙСТВЕННОЙ ДЕЯТЕЛЬНОСТИ АВТОНОМНОГО УЧРЕЖДЕНИЯ ТЮМЕНСКОЙ ОБЛАСТИ</t>
  </si>
  <si>
    <t>(наименование автономного учреждения)</t>
  </si>
  <si>
    <t>Руководитель</t>
  </si>
  <si>
    <t>Главный бухгалтер</t>
  </si>
  <si>
    <t>Исполнитель</t>
  </si>
  <si>
    <t>УТВЕРЖДАЮ</t>
  </si>
  <si>
    <t>Наименование финансового показателя</t>
  </si>
  <si>
    <t>Плановые показатели</t>
  </si>
  <si>
    <t>Наименование показателя</t>
  </si>
  <si>
    <t>Планируемый остаток средств на начало года</t>
  </si>
  <si>
    <t>Поступления всего,                                                                                                                                       в том числе:</t>
  </si>
  <si>
    <t>- субсидии на выполнение задания учредителя</t>
  </si>
  <si>
    <t>- от оказания платных услуг в соответствии с уставом</t>
  </si>
  <si>
    <t>- иные поступления, в том числе от реализации ценных бумаг</t>
  </si>
  <si>
    <t>Выплаты  всего,                                                                                                                                            в том числе:</t>
  </si>
  <si>
    <t>- оплата труда и начисления на выплаты</t>
  </si>
  <si>
    <t>- услуги связи</t>
  </si>
  <si>
    <t>- коммунальные услуги</t>
  </si>
  <si>
    <t>- арендная плата за пользование имуществом</t>
  </si>
  <si>
    <t>- услуги по содержанию имущества</t>
  </si>
  <si>
    <t>- приобретение ОС,МПЗ,НМА</t>
  </si>
  <si>
    <t>- прочие расходы и выплаты, не запрещенные законодательством</t>
  </si>
  <si>
    <t>Планируемый остаток средств на конец года</t>
  </si>
  <si>
    <t>(наименование должности лица, утверждающего документ)</t>
  </si>
  <si>
    <t>КОДЫ</t>
  </si>
  <si>
    <t>по ОКЕИ</t>
  </si>
  <si>
    <t>1.1.Цели деятельности автономного учреждения</t>
  </si>
  <si>
    <t>1.3.Перечень работ (услуг)</t>
  </si>
  <si>
    <t>II. Показатели финансового состояния  автономного учреждения на отчетную дату</t>
  </si>
  <si>
    <t>из них:</t>
  </si>
  <si>
    <t>в том числе:</t>
  </si>
  <si>
    <t>III. Показатели по поступлениям и выплатам учреждения</t>
  </si>
  <si>
    <t>КОСГУ</t>
  </si>
  <si>
    <t>Х</t>
  </si>
  <si>
    <t>Поступления, всего:</t>
  </si>
  <si>
    <t>Выплаты, всего:</t>
  </si>
  <si>
    <t>Заработная плата</t>
  </si>
  <si>
    <t>211</t>
  </si>
  <si>
    <t>Прочие выплаты</t>
  </si>
  <si>
    <t>Начисления на выплаты по оплате труда</t>
  </si>
  <si>
    <t>213</t>
  </si>
  <si>
    <t>Оплата работ, услуг, всего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</si>
  <si>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</si>
  <si>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</si>
  <si>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</si>
  <si>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</si>
  <si>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</si>
  <si>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</si>
  <si>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</si>
  <si>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</si>
  <si>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</si>
  <si>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</si>
  <si>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241</t>
  </si>
  <si>
    <t>Социальное обеспечение, всего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</si>
  <si>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</si>
  <si>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</si>
  <si>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</si>
  <si>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</si>
  <si>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</si>
  <si>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>Прочие расходы</t>
  </si>
  <si>
    <t>290</t>
  </si>
  <si>
    <t>Поступление нефинансовых активов, всего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</si>
  <si>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</si>
  <si>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</si>
  <si>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</si>
  <si>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</si>
  <si>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</si>
  <si>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Увеличение стоимости материальных запасов</t>
  </si>
  <si>
    <t>340</t>
  </si>
  <si>
    <t>Поступление финансовых активов, всего</t>
  </si>
  <si>
    <t>500</t>
  </si>
  <si>
    <t>Увеличение стоимости ценных бумаг, кроме акций и иных форм участия в капитале</t>
  </si>
  <si>
    <t>520</t>
  </si>
  <si>
    <t>Увеличение стоимости  акций и иных форм участия в капитале</t>
  </si>
  <si>
    <t>530</t>
  </si>
  <si>
    <t>Справочно:</t>
  </si>
  <si>
    <t>Объем публичных обязательств, всего</t>
  </si>
  <si>
    <t>Увеличение стоимости непроизводственных активов</t>
  </si>
  <si>
    <t>330</t>
  </si>
  <si>
    <t>полное официальное наименование автономного учреждения</t>
  </si>
  <si>
    <t xml:space="preserve">наименование органа, осуществляющего функции и полномочия учредителя </t>
  </si>
  <si>
    <t>адрес фактического местонахождения  автономного учреждения</t>
  </si>
  <si>
    <r>
      <t xml:space="preserve">Единица измерения:   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>.</t>
    </r>
  </si>
  <si>
    <t>Нефинансовые активы, всего:</t>
  </si>
  <si>
    <t>недвижимое имущество, всего</t>
  </si>
  <si>
    <t>остаточная стоимость</t>
  </si>
  <si>
    <t>Финансовые активы, всего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</si>
  <si>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</si>
  <si>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</si>
  <si>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</si>
  <si>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просроченная кредиторская задолженность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</si>
  <si>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</si>
  <si>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</si>
  <si>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</si>
  <si>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Остаток средств</t>
  </si>
  <si>
    <t>в том числе по кварталам:</t>
  </si>
  <si>
    <t>I</t>
  </si>
  <si>
    <t>II</t>
  </si>
  <si>
    <t>III</t>
  </si>
  <si>
    <t>IV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</si>
  <si>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</si>
  <si>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</si>
  <si>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Оплата труда и начисления на выплаты по оплате труда, всего</t>
  </si>
  <si>
    <t>Поступило, всего</t>
  </si>
  <si>
    <t>I. Сведения о деятельности автономного  учреждения</t>
  </si>
  <si>
    <t>особо ценное движимое имущество, всего</t>
  </si>
  <si>
    <t>Сумма (руб.)</t>
  </si>
  <si>
    <t>Прочие работы, услуги</t>
  </si>
  <si>
    <t>(источник финансирования)</t>
  </si>
  <si>
    <t>К А С С О В Ы Й   П Л А Н</t>
  </si>
  <si>
    <t>(наименование должности лица утверждающего документ)</t>
  </si>
  <si>
    <t>Размер, руб.</t>
  </si>
  <si>
    <t xml:space="preserve">                                                                                                            Балабина С.Е.</t>
  </si>
  <si>
    <t xml:space="preserve">Областной бюджет    </t>
  </si>
  <si>
    <t xml:space="preserve"> - Областной бюджет</t>
  </si>
  <si>
    <t>- транспортные услуги</t>
  </si>
  <si>
    <t>(наименование учреждения)</t>
  </si>
  <si>
    <t>Субсидия на финансовое обеспечение выполнения государственного задания  за счет средств:</t>
  </si>
  <si>
    <t>Субсидия на иные цели</t>
  </si>
  <si>
    <t>Областной бюджет</t>
  </si>
  <si>
    <t>3=4+5+6+7</t>
  </si>
  <si>
    <t>4</t>
  </si>
  <si>
    <t xml:space="preserve">  Областной бюджет</t>
  </si>
  <si>
    <t xml:space="preserve"> - Субсидия на иные цели</t>
  </si>
  <si>
    <t>Средства от приносящей доход деятельности</t>
  </si>
  <si>
    <t xml:space="preserve"> - Средства от приносящей доход деятельности</t>
  </si>
  <si>
    <t>Расшифровка показателей к разделу III по поступлениям и выплатам учреждения в разрезе источников финансирования</t>
  </si>
  <si>
    <t>Приложение к плану ФХД</t>
  </si>
  <si>
    <t xml:space="preserve"> - гранты</t>
  </si>
  <si>
    <t xml:space="preserve"> - спонсорская помощь</t>
  </si>
  <si>
    <t xml:space="preserve"> - Средства от приносящей доход деятельности, всего:</t>
  </si>
  <si>
    <t>Приложение 1</t>
  </si>
  <si>
    <t>(подпись)                                                                                                                                                     (расшифровка подписи)</t>
  </si>
  <si>
    <t>(подпись)                                                                                    (расшифровка подписи)</t>
  </si>
  <si>
    <t>1.2.Виды деятельности автономного учреждения</t>
  </si>
  <si>
    <t xml:space="preserve"> - Субсидия на исполнение полномочий переданных РФ в части "Обеспечения отдельных категорий граждан техническими средствами реабилитации…"</t>
  </si>
  <si>
    <t>Код субсидии</t>
  </si>
  <si>
    <t xml:space="preserve"> - доходы от оказания платных услуг</t>
  </si>
  <si>
    <t xml:space="preserve"> - доходы от штрафов, пеней, иных сумм принудительного изъятия</t>
  </si>
  <si>
    <t xml:space="preserve"> - доходы от выбытия материальных запасов</t>
  </si>
  <si>
    <t>2016 год</t>
  </si>
  <si>
    <t>Прочие безвозмездные поступления (гранты, спонсорская помощь)</t>
  </si>
  <si>
    <t>Остаток денежных средств по прочим безвозмездным поступлениям (гранты, спонсорская помощь)</t>
  </si>
  <si>
    <t>Остаток денежных средств по субсидии на иные цели</t>
  </si>
  <si>
    <t>Остаток денежных средств от приносящей доход деятельности</t>
  </si>
  <si>
    <t xml:space="preserve"> - средства от приносящей доход деятельности</t>
  </si>
  <si>
    <t xml:space="preserve"> - прочие безвозмездные поступления, всего:</t>
  </si>
  <si>
    <t>Приложение  1</t>
  </si>
  <si>
    <t xml:space="preserve">Перечень изменений вносимых в план финансово-хозяйственной деятельности </t>
  </si>
  <si>
    <t>Изменения ассигнований, "+" дополнительная потребность, "-" экономия</t>
  </si>
  <si>
    <t>Средства  от приносящей доход деятельности</t>
  </si>
  <si>
    <t>3 =4+5+6+7</t>
  </si>
  <si>
    <t>8 = 9+10+11+12</t>
  </si>
  <si>
    <t>13= 14+15+16+17</t>
  </si>
  <si>
    <t>14=9-4</t>
  </si>
  <si>
    <t>15=10-5</t>
  </si>
  <si>
    <t>16=11-6</t>
  </si>
  <si>
    <t>17 =12-7</t>
  </si>
  <si>
    <t xml:space="preserve"> - Субсидия на финансовое обеспечение выполнения государственного задания, всего:</t>
  </si>
  <si>
    <t>310*</t>
  </si>
  <si>
    <t>340*</t>
  </si>
  <si>
    <t>Поступления, всего в том числе:</t>
  </si>
  <si>
    <t>"+" дополнительная потребность</t>
  </si>
  <si>
    <t>"-" экономия</t>
  </si>
  <si>
    <t>Согласованно финансовым отделом департамента</t>
  </si>
  <si>
    <t>социального развития Тюменской области:</t>
  </si>
  <si>
    <t>Начальник отдела                   ________ Баринова Т.И.</t>
  </si>
  <si>
    <t>Главный специалист отдела ________ Волков Е.П.</t>
  </si>
  <si>
    <t xml:space="preserve">1.6.2. Стоимость имущества, приобретенного за счет средств, выделенных учредителем                                                                                    </t>
  </si>
  <si>
    <r>
      <t xml:space="preserve">Примечание (причина изменения ассигнований, </t>
    </r>
    <r>
      <rPr>
        <b/>
        <u val="single"/>
        <sz val="12"/>
        <color indexed="8"/>
        <rFont val="Arial"/>
        <family val="2"/>
      </rPr>
      <t>номер, дата документа о перераспределении ассигнований между статьями расходов</t>
    </r>
    <r>
      <rPr>
        <sz val="12"/>
        <color indexed="8"/>
        <rFont val="Arial"/>
        <family val="2"/>
      </rPr>
      <t>)</t>
    </r>
  </si>
  <si>
    <t xml:space="preserve">  Субсидия на исполнение полномочий переданных РФ в части "Перевозки несовершеннолетних …"</t>
  </si>
  <si>
    <t>* - при изменении ассигнований по КОСГУ 310, 340, необходимо предоставить расшифровку с перечнем оборудования, ТМЦ</t>
  </si>
  <si>
    <t>ОЦП "Сотрудничество" (ХМАО)</t>
  </si>
  <si>
    <t>СВОД (Областной бюджет, ОЦП "Сотрудничество" ХМАО)</t>
  </si>
  <si>
    <t xml:space="preserve">  ОЦП "Сотрудничество" ХМАО с учетом остатка на 01.01.2014 год</t>
  </si>
  <si>
    <t xml:space="preserve">Остаток средств по ОЦП "Сотрудничество" ХМАО   </t>
  </si>
  <si>
    <t xml:space="preserve"> ОЦП "Сотрудничество" ХМАО  </t>
  </si>
  <si>
    <t xml:space="preserve">  - ОЦП "Сотрудничество" ХМАО</t>
  </si>
  <si>
    <t>Осуществление социальной защиты клиентов, проживающих в Автономном учреждении путем стабильного материально-бытового обеспечения, создания наиболее адекватных их возрасту и состоянию здоровья условий жизнедеятельности в соответствии с действующим законодательством.</t>
  </si>
  <si>
    <t xml:space="preserve">85.31 – Предоставление социальных услуг  с обеспечением проживания.  40.30.1 – Производство пара и горячей воды (тепловой энергии). 51.5 – Оптовая торговля несельскохозяйственными промежуточными продуктами, отходами и ломом. 52.4 – Прочая розничная торговля в специализированных магазинах. 55.5 – Деятельность столовых при предприятиях и учреждениях и поставка продукции общественного питания. 60.2 – Деятельность прочего сухопутного транспорта; 71.4 – Прокат бытовых изделий и предметов личного пользования. 85.1 – Деятельность в области здравоохранения. 92.72 – Прочая деятельность по организации отдыха и развлечений, не включенная в другие группировки. 93.01 – Стирка, химическая чистка и окрашивание текстильных и меховых изделий. 93.02 – Предоставление услуг парикмахерскими и салонами красоты. 93.03 – Организация похорон и предоставление связанных с ними услуг. 93.05 – Предоставление прочих персональных услуг.  </t>
  </si>
  <si>
    <t>Стационарное социальное обслуживание, направленное на оказание разносторонней социально-бытовой помощи гражданам пожилого возраста (мужчинам старше 60 лет и женщинам старше 55 лет) и инвалидам (старше 18 лет), страдающим психическими хроническими заболеваниями, частично или полностью утратившим способность к самообслуживанию и нуждающимся по состоянию здоровья в постоянном постороннем уходе и наблюдении; осуществление социальной защиты клиентов проживающих в учреждении (далее – клиенты) путём стабильного материально-бытового обеспечения, создания наиболее адекватных их возрасту и состоянию здоровья условий жизнедеятельности в соответствии с действующим законодательством; осуществление мероприятий социально-реабилитационного, социально-медицинского, лечебно-трудового характера;организация ухода и надзора за клиентами, их отдыха и досуга, проведение лечебно-оздоровительных и профилактических мероприятий;повышение квалификации специалистов Учреждения.</t>
  </si>
  <si>
    <t>Предоставление социальных услуг населению; организация социально-реабилитационной деятельности; организация медицинской деятельности; издательская и полиграфическая деятельность, тиражирование записанных носителей информации;  растениеводство; овощеводство; декоративное  садоводство и производство продукции   питомников; производство одежды из текстильных материалов и аксессуаров одежды; производство спецодежды; производство, ремонт  верхней  одежды; производство мебели;  организация похорон и предоставление связанных с ними услуг; организация банкетов;  деятельность столовых,  поставка продукции общественного питания;  предоставление медико-социальных услуг; деятельность по организации отдыха и развлечений, культуры и спорта; деятельность концертных и театральных залов;  деятельность библиотек, архивов, учреждений клубного типа; деятельность в области спорта; прочая деятельность по организации отдыха и развлечений;  предоставление услуг по видео-, фотосъемкам; предоставление услуг банно-прачечного комплекса; предоставление услуг по прокату имущества, являющегося собственностью  учреждения; предоставление транспортных услуг; предоставление услуг по сантехническим, электромонтажным, сварочным,  столярным работам; предоставление услуг парикмахерскими и салонами красоты; физкультурно-оздоровительная деятельность; реализация отходов пищеблока (пищевые отходы); реализация отходов котельной (шлак);  реализация стеклотары; реализация металлического лома, макулатуры и текстильной ветоши; предоставление жилищно-коммунальных услуг (предоставление жилых помещений по договору социального найма, техническое обслуживание жилья, отопление, водоснабжение, водоотведение, вывоз твердых бытовых отходов); предоставление услуг ксерокопирования;  организация розничной торговли.</t>
  </si>
  <si>
    <t xml:space="preserve"> - доходы от собственности</t>
  </si>
  <si>
    <t xml:space="preserve">1.4.1. Стоимость имущества,  закрепленного за автономным учреждением учредителем                                                                       </t>
  </si>
  <si>
    <t xml:space="preserve">1.4.2. Стоимость имущества, приобретенного за счет средств, выделенных учредителем </t>
  </si>
  <si>
    <t xml:space="preserve">1.4.3. Стоимость имущества, приобретенного за счет средств, полученных в результате осуществления приносящей доход деятельности </t>
  </si>
  <si>
    <t xml:space="preserve">1.5.1. Общая балансовая стоимость имущества,  закрепленного  за автономным учреждением учредителем                                       </t>
  </si>
  <si>
    <t xml:space="preserve">1.5.2. Общая балансовая стоимость имущества  приобретенного за счет средств, выделенных учредителем                                          </t>
  </si>
  <si>
    <t xml:space="preserve">1.6.1. Стоимость имущества,  закрепленного за автономным учреждением учредителем                                                                                  </t>
  </si>
  <si>
    <t xml:space="preserve">1.6.3. Стоимость имущества, приобретенного за счет средств, полученных в результате осуществления приносящей доход деятельности </t>
  </si>
  <si>
    <t>на 2015  год и на плановый период 2016, 2017 гг.</t>
  </si>
  <si>
    <t>Всего, на 2015 год</t>
  </si>
  <si>
    <t>2017 год</t>
  </si>
  <si>
    <t>Всего, на 2015год</t>
  </si>
  <si>
    <t>Приложение 2 к приказу</t>
  </si>
  <si>
    <t>Всего на 2015 год</t>
  </si>
  <si>
    <t>вывоз ТБО</t>
  </si>
  <si>
    <t>ПСД</t>
  </si>
  <si>
    <t>продукты питания</t>
  </si>
  <si>
    <t>медикаменты</t>
  </si>
  <si>
    <t>ГСМ</t>
  </si>
  <si>
    <t>мягкий инвентарь</t>
  </si>
  <si>
    <t>Остаток средств по областному бюджету  на 01.01.2015</t>
  </si>
  <si>
    <t>Всего на 2015год</t>
  </si>
  <si>
    <t>2017год</t>
  </si>
  <si>
    <t>АСУСОН ТО "Детский психоневрологический дом-интернат"</t>
  </si>
  <si>
    <t>Директор</t>
  </si>
  <si>
    <t>Л.Н.Рожкова</t>
  </si>
  <si>
    <t>Департамент социального развития Тюменской области</t>
  </si>
  <si>
    <t>625503 Тюменская область Тюменский район 296 км Автомобильной дороги "Екатеренбург - Тюмень"</t>
  </si>
  <si>
    <t>АСУСО ТО "Детский психоневрологический дом-интернат"</t>
  </si>
  <si>
    <t>Исполнитель: Лапина О.Ю.</t>
  </si>
  <si>
    <t>тел.: 726-420</t>
  </si>
  <si>
    <t xml:space="preserve">                                           Рожкова Л.Н.</t>
  </si>
  <si>
    <t>Рожкова Л.Н.</t>
  </si>
  <si>
    <t>Фишер Н.В.</t>
  </si>
  <si>
    <t>Лапина О.Ю.</t>
  </si>
  <si>
    <t>Директор____________  Л.Н. Рожкова</t>
  </si>
  <si>
    <t>Главный бухгалтер__________ Н.В. Фишер</t>
  </si>
  <si>
    <t xml:space="preserve">1.4. Общая балансовая стоимость недвижимого имущества,  всего                                                                                                                                                                                                                            439808630,37                                                                    </t>
  </si>
  <si>
    <t xml:space="preserve">1.5. Общая балансовая стоимость особо ценное движимого имущества                                                                                                                                                                                                                       33803367,53                                                                                                                                                                       </t>
  </si>
  <si>
    <t xml:space="preserve">1.6. Общая балансовая стоимость прочего движимого имущества,                                                                                                                                                                                                                                  32124364,11                                                                                                                                                   </t>
  </si>
  <si>
    <t>-</t>
  </si>
  <si>
    <t>__декабря___2015  г.</t>
  </si>
  <si>
    <t>декабря  2015 года</t>
  </si>
  <si>
    <t>декабря   2015 года</t>
  </si>
  <si>
    <r>
      <rPr>
        <b/>
        <sz val="12"/>
        <color indexed="8"/>
        <rFont val="Arial"/>
        <family val="2"/>
      </rPr>
      <t xml:space="preserve">Утвержденные </t>
    </r>
    <r>
      <rPr>
        <sz val="12"/>
        <color indexed="8"/>
        <rFont val="Arial"/>
        <family val="2"/>
      </rPr>
      <t>ассигнования на 25.12.2015год</t>
    </r>
  </si>
  <si>
    <r>
      <rPr>
        <b/>
        <sz val="12"/>
        <rFont val="Arial"/>
        <family val="2"/>
      </rPr>
      <t xml:space="preserve">Уточненные </t>
    </r>
    <r>
      <rPr>
        <sz val="12"/>
        <rFont val="Arial"/>
        <family val="2"/>
      </rPr>
      <t>ассигнования на 28.12.2015год</t>
    </r>
  </si>
  <si>
    <t>"_28__" _декабря_______2015  г.</t>
  </si>
  <si>
    <t>"_28 "_</t>
  </si>
  <si>
    <t>к протоколу № 22 от 28.12.2015</t>
  </si>
  <si>
    <t>" 28 "</t>
  </si>
  <si>
    <t>согласно письма от 25.12.2015г №1350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</si>
</sst>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vertAlign val="superscript"/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vertAlign val="superscript"/>
      <sz val="11"/>
      <name val="Arial Cyr"/>
      <family val="0"/>
    </font>
    <font>
      <sz val="14"/>
      <name val="Arial Cyr"/>
      <family val="0"/>
    </font>
    <font>
      <vertAlign val="superscript"/>
      <sz val="9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vertAlign val="superscript"/>
      <sz val="12"/>
      <name val="Arial Cyr"/>
      <family val="0"/>
    </font>
    <font>
      <u val="single"/>
      <sz val="9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1.5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 Cyr"/>
      <family val="0"/>
    </font>
    <font>
      <b/>
      <u val="single"/>
      <sz val="11"/>
      <name val="Arial Cyr"/>
      <family val="0"/>
    </font>
    <font>
      <i/>
      <sz val="12"/>
      <name val="Arial"/>
      <family val="2"/>
    </font>
    <font>
      <i/>
      <sz val="12"/>
      <name val="Arial Cyr"/>
      <family val="0"/>
    </font>
    <font>
      <b/>
      <sz val="12"/>
      <name val="Arial"/>
      <family val="2"/>
    </font>
    <font>
      <i/>
      <sz val="11"/>
      <name val="Arial Cyr"/>
      <family val="0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6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rgb="FFC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0" fillId="0" borderId="11" xfId="6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14" xfId="0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49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top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 locked="0"/>
    </xf>
    <xf numFmtId="164" fontId="0" fillId="35" borderId="13" xfId="60" applyNumberFormat="1" applyFont="1" applyFill="1" applyBorder="1" applyAlignment="1" applyProtection="1">
      <alignment horizontal="center" vertical="center" wrapText="1"/>
      <protection locked="0"/>
    </xf>
    <xf numFmtId="164" fontId="0" fillId="35" borderId="11" xfId="60" applyNumberFormat="1" applyFont="1" applyFill="1" applyBorder="1" applyAlignment="1" applyProtection="1">
      <alignment horizontal="center" vertical="center" wrapText="1"/>
      <protection locked="0"/>
    </xf>
    <xf numFmtId="164" fontId="4" fillId="34" borderId="11" xfId="60" applyNumberFormat="1" applyFont="1" applyFill="1" applyBorder="1" applyAlignment="1" applyProtection="1">
      <alignment horizontal="center" vertical="center" wrapText="1"/>
      <protection/>
    </xf>
    <xf numFmtId="164" fontId="0" fillId="34" borderId="13" xfId="60" applyNumberFormat="1" applyFont="1" applyFill="1" applyBorder="1" applyAlignment="1" applyProtection="1">
      <alignment horizontal="center" vertical="center" wrapText="1"/>
      <protection/>
    </xf>
    <xf numFmtId="164" fontId="0" fillId="34" borderId="11" xfId="60" applyNumberFormat="1" applyFont="1" applyFill="1" applyBorder="1" applyAlignment="1" applyProtection="1">
      <alignment horizontal="center" vertical="center" wrapText="1"/>
      <protection/>
    </xf>
    <xf numFmtId="164" fontId="4" fillId="35" borderId="11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164" fontId="0" fillId="33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2" fillId="0" borderId="0" xfId="0" applyFont="1" applyAlignment="1">
      <alignment/>
    </xf>
    <xf numFmtId="0" fontId="1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3" fontId="0" fillId="0" borderId="10" xfId="60" applyNumberFormat="1" applyFont="1" applyBorder="1" applyAlignment="1">
      <alignment horizontal="left" vertical="center" wrapText="1"/>
    </xf>
    <xf numFmtId="43" fontId="0" fillId="33" borderId="10" xfId="60" applyNumberFormat="1" applyFont="1" applyFill="1" applyBorder="1" applyAlignment="1">
      <alignment horizontal="center" vertical="center" wrapText="1"/>
    </xf>
    <xf numFmtId="43" fontId="0" fillId="33" borderId="10" xfId="60" applyNumberFormat="1" applyFont="1" applyFill="1" applyBorder="1" applyAlignment="1">
      <alignment/>
    </xf>
    <xf numFmtId="43" fontId="4" fillId="0" borderId="10" xfId="60" applyNumberFormat="1" applyFont="1" applyBorder="1" applyAlignment="1">
      <alignment horizontal="left" vertical="center" wrapText="1"/>
    </xf>
    <xf numFmtId="43" fontId="4" fillId="33" borderId="10" xfId="60" applyNumberFormat="1" applyFont="1" applyFill="1" applyBorder="1" applyAlignment="1">
      <alignment horizontal="center" vertical="center" wrapText="1"/>
    </xf>
    <xf numFmtId="43" fontId="4" fillId="33" borderId="10" xfId="60" applyNumberFormat="1" applyFont="1" applyFill="1" applyBorder="1" applyAlignment="1">
      <alignment horizontal="center" vertical="center"/>
    </xf>
    <xf numFmtId="43" fontId="4" fillId="33" borderId="10" xfId="60" applyNumberFormat="1" applyFont="1" applyFill="1" applyBorder="1" applyAlignment="1">
      <alignment/>
    </xf>
    <xf numFmtId="43" fontId="4" fillId="33" borderId="10" xfId="60" applyNumberFormat="1" applyFont="1" applyFill="1" applyBorder="1" applyAlignment="1">
      <alignment vertical="center"/>
    </xf>
    <xf numFmtId="43" fontId="0" fillId="0" borderId="10" xfId="60" applyNumberFormat="1" applyFont="1" applyBorder="1" applyAlignment="1" applyProtection="1">
      <alignment horizontal="left" vertical="center" wrapText="1"/>
      <protection/>
    </xf>
    <xf numFmtId="43" fontId="0" fillId="33" borderId="10" xfId="60" applyNumberFormat="1" applyFont="1" applyFill="1" applyBorder="1" applyAlignment="1" applyProtection="1">
      <alignment horizontal="center" vertical="center" wrapText="1"/>
      <protection/>
    </xf>
    <xf numFmtId="43" fontId="4" fillId="0" borderId="10" xfId="60" applyNumberFormat="1" applyFont="1" applyBorder="1" applyAlignment="1" applyProtection="1">
      <alignment horizontal="left" vertical="center" wrapText="1"/>
      <protection/>
    </xf>
    <xf numFmtId="43" fontId="4" fillId="33" borderId="10" xfId="60" applyNumberFormat="1" applyFont="1" applyFill="1" applyBorder="1" applyAlignment="1" applyProtection="1">
      <alignment horizontal="center" vertical="center" wrapText="1"/>
      <protection/>
    </xf>
    <xf numFmtId="43" fontId="0" fillId="0" borderId="13" xfId="60" applyNumberFormat="1" applyFont="1" applyBorder="1" applyAlignment="1" applyProtection="1">
      <alignment horizontal="center" vertical="center" wrapText="1"/>
      <protection/>
    </xf>
    <xf numFmtId="43" fontId="4" fillId="0" borderId="13" xfId="6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43" fontId="0" fillId="34" borderId="13" xfId="60" applyNumberFormat="1" applyFont="1" applyFill="1" applyBorder="1" applyAlignment="1" applyProtection="1">
      <alignment horizontal="center" vertical="center" wrapText="1"/>
      <protection/>
    </xf>
    <xf numFmtId="43" fontId="0" fillId="35" borderId="13" xfId="60" applyNumberFormat="1" applyFont="1" applyFill="1" applyBorder="1" applyAlignment="1" applyProtection="1">
      <alignment horizontal="center" vertical="center" wrapText="1"/>
      <protection locked="0"/>
    </xf>
    <xf numFmtId="43" fontId="0" fillId="0" borderId="13" xfId="60" applyNumberFormat="1" applyFont="1" applyBorder="1" applyAlignment="1">
      <alignment horizontal="center" vertical="center" wrapText="1"/>
    </xf>
    <xf numFmtId="43" fontId="4" fillId="34" borderId="11" xfId="60" applyNumberFormat="1" applyFont="1" applyFill="1" applyBorder="1" applyAlignment="1" applyProtection="1">
      <alignment horizontal="center" vertical="center" wrapText="1"/>
      <protection/>
    </xf>
    <xf numFmtId="43" fontId="0" fillId="34" borderId="11" xfId="60" applyNumberFormat="1" applyFont="1" applyFill="1" applyBorder="1" applyAlignment="1" applyProtection="1">
      <alignment horizontal="center" vertical="center" wrapText="1"/>
      <protection/>
    </xf>
    <xf numFmtId="43" fontId="0" fillId="0" borderId="11" xfId="60" applyNumberFormat="1" applyFont="1" applyBorder="1" applyAlignment="1">
      <alignment horizontal="center" vertical="center" wrapText="1"/>
    </xf>
    <xf numFmtId="43" fontId="0" fillId="35" borderId="11" xfId="60" applyNumberFormat="1" applyFont="1" applyFill="1" applyBorder="1" applyAlignment="1" applyProtection="1">
      <alignment horizontal="center" vertical="center" wrapText="1"/>
      <protection locked="0"/>
    </xf>
    <xf numFmtId="43" fontId="4" fillId="35" borderId="11" xfId="60" applyNumberFormat="1" applyFont="1" applyFill="1" applyBorder="1" applyAlignment="1" applyProtection="1">
      <alignment horizontal="center" vertical="center" wrapText="1"/>
      <protection locked="0"/>
    </xf>
    <xf numFmtId="43" fontId="0" fillId="0" borderId="11" xfId="60" applyNumberFormat="1" applyFont="1" applyFill="1" applyBorder="1" applyAlignment="1">
      <alignment horizontal="center" vertical="center" wrapText="1"/>
    </xf>
    <xf numFmtId="43" fontId="0" fillId="33" borderId="10" xfId="60" applyNumberFormat="1" applyFont="1" applyFill="1" applyBorder="1" applyAlignment="1">
      <alignment horizontal="center" vertical="center"/>
    </xf>
    <xf numFmtId="43" fontId="0" fillId="33" borderId="10" xfId="60" applyNumberFormat="1" applyFont="1" applyFill="1" applyBorder="1" applyAlignment="1">
      <alignment vertical="center"/>
    </xf>
    <xf numFmtId="0" fontId="16" fillId="36" borderId="0" xfId="0" applyFont="1" applyFill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43" fontId="74" fillId="35" borderId="13" xfId="60" applyNumberFormat="1" applyFont="1" applyFill="1" applyBorder="1" applyAlignment="1" applyProtection="1">
      <alignment horizontal="center" vertical="center" wrapText="1"/>
      <protection locked="0"/>
    </xf>
    <xf numFmtId="43" fontId="0" fillId="33" borderId="0" xfId="0" applyNumberFormat="1" applyFont="1" applyFill="1" applyAlignment="1">
      <alignment/>
    </xf>
    <xf numFmtId="43" fontId="0" fillId="31" borderId="13" xfId="60" applyNumberFormat="1" applyFont="1" applyFill="1" applyBorder="1" applyAlignment="1" applyProtection="1">
      <alignment horizontal="center" vertical="center" wrapText="1"/>
      <protection/>
    </xf>
    <xf numFmtId="43" fontId="0" fillId="35" borderId="13" xfId="60" applyNumberFormat="1" applyFont="1" applyFill="1" applyBorder="1" applyAlignment="1" applyProtection="1">
      <alignment horizontal="center" vertical="center" wrapText="1"/>
      <protection/>
    </xf>
    <xf numFmtId="43" fontId="0" fillId="0" borderId="11" xfId="60" applyNumberFormat="1" applyFont="1" applyBorder="1" applyAlignment="1" applyProtection="1">
      <alignment horizontal="center" vertical="center" wrapText="1"/>
      <protection/>
    </xf>
    <xf numFmtId="43" fontId="0" fillId="35" borderId="11" xfId="60" applyNumberFormat="1" applyFont="1" applyFill="1" applyBorder="1" applyAlignment="1" applyProtection="1">
      <alignment horizontal="center" vertical="center" wrapText="1"/>
      <protection/>
    </xf>
    <xf numFmtId="43" fontId="4" fillId="35" borderId="11" xfId="60" applyNumberFormat="1" applyFont="1" applyFill="1" applyBorder="1" applyAlignment="1" applyProtection="1">
      <alignment horizontal="center" vertical="center" wrapText="1"/>
      <protection/>
    </xf>
    <xf numFmtId="43" fontId="0" fillId="0" borderId="11" xfId="6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43" fontId="0" fillId="36" borderId="16" xfId="6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Alignment="1">
      <alignment/>
    </xf>
    <xf numFmtId="43" fontId="4" fillId="35" borderId="13" xfId="6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43" fontId="30" fillId="0" borderId="10" xfId="60" applyNumberFormat="1" applyFont="1" applyBorder="1" applyAlignment="1" applyProtection="1">
      <alignment horizontal="left" vertical="center" wrapText="1"/>
      <protection/>
    </xf>
    <xf numFmtId="43" fontId="30" fillId="33" borderId="10" xfId="60" applyNumberFormat="1" applyFont="1" applyFill="1" applyBorder="1" applyAlignment="1" applyProtection="1">
      <alignment horizontal="center" vertical="center" wrapText="1"/>
      <protection/>
    </xf>
    <xf numFmtId="43" fontId="5" fillId="33" borderId="10" xfId="60" applyNumberFormat="1" applyFont="1" applyFill="1" applyBorder="1" applyAlignment="1" applyProtection="1">
      <alignment horizontal="center" vertical="center" wrapText="1"/>
      <protection/>
    </xf>
    <xf numFmtId="43" fontId="5" fillId="0" borderId="10" xfId="60" applyNumberFormat="1" applyFont="1" applyBorder="1" applyAlignment="1" applyProtection="1">
      <alignment horizontal="left" vertical="center" wrapText="1"/>
      <protection/>
    </xf>
    <xf numFmtId="43" fontId="14" fillId="0" borderId="10" xfId="60" applyNumberFormat="1" applyFont="1" applyBorder="1" applyAlignment="1" applyProtection="1">
      <alignment horizontal="left" vertical="center" wrapText="1"/>
      <protection/>
    </xf>
    <xf numFmtId="43" fontId="14" fillId="33" borderId="10" xfId="6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horizontal="center" vertical="center" wrapText="1"/>
    </xf>
    <xf numFmtId="164" fontId="0" fillId="37" borderId="13" xfId="60" applyNumberFormat="1" applyFont="1" applyFill="1" applyBorder="1" applyAlignment="1" applyProtection="1">
      <alignment horizontal="center" vertical="center" wrapText="1"/>
      <protection/>
    </xf>
    <xf numFmtId="0" fontId="75" fillId="0" borderId="0" xfId="53" applyFont="1" applyAlignment="1">
      <alignment vertical="center"/>
      <protection/>
    </xf>
    <xf numFmtId="0" fontId="75" fillId="0" borderId="0" xfId="53" applyFont="1">
      <alignment/>
      <protection/>
    </xf>
    <xf numFmtId="0" fontId="75" fillId="0" borderId="0" xfId="53" applyFont="1" applyAlignment="1">
      <alignment horizontal="right"/>
      <protection/>
    </xf>
    <xf numFmtId="0" fontId="76" fillId="0" borderId="0" xfId="53" applyFont="1" applyAlignment="1">
      <alignment vertical="center" wrapText="1"/>
      <protection/>
    </xf>
    <xf numFmtId="0" fontId="75" fillId="0" borderId="0" xfId="53" applyFont="1" applyBorder="1" applyAlignment="1">
      <alignment vertical="center"/>
      <protection/>
    </xf>
    <xf numFmtId="0" fontId="77" fillId="0" borderId="0" xfId="53" applyFont="1" applyBorder="1" applyAlignment="1">
      <alignment vertical="top"/>
      <protection/>
    </xf>
    <xf numFmtId="0" fontId="75" fillId="0" borderId="0" xfId="53" applyFont="1" applyAlignment="1">
      <alignment horizontal="center" vertical="center" wrapText="1"/>
      <protection/>
    </xf>
    <xf numFmtId="49" fontId="5" fillId="33" borderId="17" xfId="53" applyNumberFormat="1" applyFont="1" applyFill="1" applyBorder="1" applyAlignment="1">
      <alignment horizontal="center" vertical="center" wrapText="1"/>
      <protection/>
    </xf>
    <xf numFmtId="0" fontId="78" fillId="0" borderId="18" xfId="53" applyFont="1" applyBorder="1" applyAlignment="1">
      <alignment horizontal="center" vertical="center" wrapText="1"/>
      <protection/>
    </xf>
    <xf numFmtId="0" fontId="78" fillId="0" borderId="19" xfId="53" applyFont="1" applyBorder="1" applyAlignment="1">
      <alignment horizontal="center" vertical="center" wrapText="1"/>
      <protection/>
    </xf>
    <xf numFmtId="0" fontId="78" fillId="0" borderId="20" xfId="53" applyFont="1" applyBorder="1" applyAlignment="1">
      <alignment horizontal="center" vertical="center" wrapText="1"/>
      <protection/>
    </xf>
    <xf numFmtId="0" fontId="78" fillId="0" borderId="21" xfId="53" applyFont="1" applyBorder="1" applyAlignment="1">
      <alignment horizontal="center" vertical="center" wrapText="1"/>
      <protection/>
    </xf>
    <xf numFmtId="0" fontId="17" fillId="0" borderId="22" xfId="53" applyFont="1" applyBorder="1" applyAlignment="1" applyProtection="1">
      <alignment horizontal="left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43" fontId="79" fillId="38" borderId="22" xfId="53" applyNumberFormat="1" applyFont="1" applyFill="1" applyBorder="1" applyAlignment="1" applyProtection="1">
      <alignment horizontal="right" vertical="center"/>
      <protection/>
    </xf>
    <xf numFmtId="43" fontId="80" fillId="0" borderId="12" xfId="53" applyNumberFormat="1" applyFont="1" applyBorder="1" applyAlignment="1" applyProtection="1">
      <alignment horizontal="right" vertical="center"/>
      <protection locked="0"/>
    </xf>
    <xf numFmtId="43" fontId="80" fillId="0" borderId="24" xfId="53" applyNumberFormat="1" applyFont="1" applyBorder="1" applyAlignment="1" applyProtection="1">
      <alignment horizontal="right" vertical="center"/>
      <protection locked="0"/>
    </xf>
    <xf numFmtId="43" fontId="79" fillId="38" borderId="25" xfId="53" applyNumberFormat="1" applyFont="1" applyFill="1" applyBorder="1" applyAlignment="1" applyProtection="1">
      <alignment horizontal="right" vertical="center"/>
      <protection/>
    </xf>
    <xf numFmtId="0" fontId="79" fillId="38" borderId="22" xfId="53" applyNumberFormat="1" applyFont="1" applyFill="1" applyBorder="1" applyAlignment="1" applyProtection="1">
      <alignment horizontal="center" vertical="center"/>
      <protection/>
    </xf>
    <xf numFmtId="0" fontId="80" fillId="38" borderId="12" xfId="53" applyNumberFormat="1" applyFont="1" applyFill="1" applyBorder="1" applyAlignment="1" applyProtection="1">
      <alignment horizontal="center" vertical="center"/>
      <protection/>
    </xf>
    <xf numFmtId="0" fontId="80" fillId="38" borderId="23" xfId="53" applyNumberFormat="1" applyFont="1" applyFill="1" applyBorder="1" applyAlignment="1" applyProtection="1">
      <alignment horizontal="center" vertical="center"/>
      <protection/>
    </xf>
    <xf numFmtId="0" fontId="80" fillId="0" borderId="26" xfId="53" applyFont="1" applyBorder="1" applyProtection="1">
      <alignment/>
      <protection locked="0"/>
    </xf>
    <xf numFmtId="0" fontId="17" fillId="0" borderId="27" xfId="53" applyFont="1" applyBorder="1" applyAlignment="1" applyProtection="1">
      <alignment horizontal="left" vertical="center" wrapText="1"/>
      <protection/>
    </xf>
    <xf numFmtId="0" fontId="17" fillId="0" borderId="28" xfId="53" applyFont="1" applyBorder="1" applyAlignment="1">
      <alignment horizontal="center" vertical="center" wrapText="1"/>
      <protection/>
    </xf>
    <xf numFmtId="43" fontId="79" fillId="38" borderId="27" xfId="53" applyNumberFormat="1" applyFont="1" applyFill="1" applyBorder="1" applyAlignment="1" applyProtection="1">
      <alignment horizontal="right" vertical="center"/>
      <protection/>
    </xf>
    <xf numFmtId="43" fontId="79" fillId="38" borderId="10" xfId="53" applyNumberFormat="1" applyFont="1" applyFill="1" applyBorder="1" applyAlignment="1" applyProtection="1">
      <alignment horizontal="right" vertical="center"/>
      <protection/>
    </xf>
    <xf numFmtId="43" fontId="79" fillId="38" borderId="14" xfId="53" applyNumberFormat="1" applyFont="1" applyFill="1" applyBorder="1" applyAlignment="1" applyProtection="1">
      <alignment horizontal="right" vertical="center"/>
      <protection/>
    </xf>
    <xf numFmtId="43" fontId="79" fillId="38" borderId="28" xfId="53" applyNumberFormat="1" applyFont="1" applyFill="1" applyBorder="1" applyAlignment="1" applyProtection="1">
      <alignment horizontal="right" vertical="center"/>
      <protection/>
    </xf>
    <xf numFmtId="0" fontId="79" fillId="38" borderId="27" xfId="53" applyNumberFormat="1" applyFont="1" applyFill="1" applyBorder="1" applyAlignment="1" applyProtection="1">
      <alignment horizontal="center" vertical="center"/>
      <protection/>
    </xf>
    <xf numFmtId="0" fontId="79" fillId="38" borderId="10" xfId="53" applyNumberFormat="1" applyFont="1" applyFill="1" applyBorder="1" applyAlignment="1" applyProtection="1">
      <alignment horizontal="center" vertical="center"/>
      <protection/>
    </xf>
    <xf numFmtId="0" fontId="80" fillId="0" borderId="29" xfId="53" applyFont="1" applyBorder="1" applyAlignment="1" applyProtection="1">
      <alignment wrapText="1"/>
      <protection locked="0"/>
    </xf>
    <xf numFmtId="0" fontId="18" fillId="0" borderId="27" xfId="53" applyFont="1" applyBorder="1" applyAlignment="1" applyProtection="1">
      <alignment horizontal="left" vertical="center" wrapText="1"/>
      <protection/>
    </xf>
    <xf numFmtId="43" fontId="80" fillId="38" borderId="10" xfId="53" applyNumberFormat="1" applyFont="1" applyFill="1" applyBorder="1" applyAlignment="1" applyProtection="1">
      <alignment horizontal="right" vertical="center"/>
      <protection/>
    </xf>
    <xf numFmtId="43" fontId="80" fillId="38" borderId="14" xfId="53" applyNumberFormat="1" applyFont="1" applyFill="1" applyBorder="1" applyAlignment="1" applyProtection="1">
      <alignment horizontal="right" vertical="center"/>
      <protection/>
    </xf>
    <xf numFmtId="43" fontId="80" fillId="38" borderId="28" xfId="53" applyNumberFormat="1" applyFont="1" applyFill="1" applyBorder="1" applyAlignment="1" applyProtection="1">
      <alignment horizontal="right" vertical="center"/>
      <protection/>
    </xf>
    <xf numFmtId="0" fontId="80" fillId="38" borderId="10" xfId="53" applyNumberFormat="1" applyFont="1" applyFill="1" applyBorder="1" applyAlignment="1" applyProtection="1">
      <alignment horizontal="center" vertical="center"/>
      <protection/>
    </xf>
    <xf numFmtId="0" fontId="80" fillId="38" borderId="28" xfId="53" applyNumberFormat="1" applyFont="1" applyFill="1" applyBorder="1" applyAlignment="1" applyProtection="1">
      <alignment horizontal="center" vertical="center"/>
      <protection/>
    </xf>
    <xf numFmtId="0" fontId="80" fillId="0" borderId="29" xfId="53" applyFont="1" applyBorder="1" applyProtection="1">
      <alignment/>
      <protection locked="0"/>
    </xf>
    <xf numFmtId="43" fontId="80" fillId="38" borderId="10" xfId="53" applyNumberFormat="1" applyFont="1" applyFill="1" applyBorder="1" applyAlignment="1" applyProtection="1">
      <alignment horizontal="right" vertical="center"/>
      <protection locked="0"/>
    </xf>
    <xf numFmtId="43" fontId="80" fillId="38" borderId="14" xfId="53" applyNumberFormat="1" applyFont="1" applyFill="1" applyBorder="1" applyAlignment="1" applyProtection="1">
      <alignment horizontal="right" vertical="center"/>
      <protection locked="0"/>
    </xf>
    <xf numFmtId="43" fontId="80" fillId="38" borderId="28" xfId="53" applyNumberFormat="1" applyFont="1" applyFill="1" applyBorder="1" applyAlignment="1" applyProtection="1">
      <alignment horizontal="right" vertical="center"/>
      <protection locked="0"/>
    </xf>
    <xf numFmtId="0" fontId="29" fillId="0" borderId="27" xfId="53" applyFont="1" applyBorder="1" applyAlignment="1" applyProtection="1">
      <alignment horizontal="left" vertical="center" wrapText="1"/>
      <protection/>
    </xf>
    <xf numFmtId="0" fontId="29" fillId="0" borderId="28" xfId="53" applyFont="1" applyBorder="1" applyAlignment="1">
      <alignment horizontal="center" vertical="center" wrapText="1"/>
      <protection/>
    </xf>
    <xf numFmtId="43" fontId="80" fillId="0" borderId="10" xfId="53" applyNumberFormat="1" applyFont="1" applyBorder="1" applyAlignment="1" applyProtection="1">
      <alignment horizontal="right" vertical="center"/>
      <protection locked="0"/>
    </xf>
    <xf numFmtId="43" fontId="80" fillId="0" borderId="14" xfId="53" applyNumberFormat="1" applyFont="1" applyBorder="1" applyAlignment="1" applyProtection="1">
      <alignment horizontal="right" vertical="center"/>
      <protection locked="0"/>
    </xf>
    <xf numFmtId="164" fontId="79" fillId="38" borderId="10" xfId="53" applyNumberFormat="1" applyFont="1" applyFill="1" applyBorder="1" applyAlignment="1" applyProtection="1">
      <alignment horizontal="right" vertical="center"/>
      <protection/>
    </xf>
    <xf numFmtId="164" fontId="80" fillId="0" borderId="10" xfId="53" applyNumberFormat="1" applyFont="1" applyBorder="1" applyAlignment="1" applyProtection="1">
      <alignment horizontal="right" vertical="center"/>
      <protection locked="0"/>
    </xf>
    <xf numFmtId="164" fontId="79" fillId="38" borderId="27" xfId="53" applyNumberFormat="1" applyFont="1" applyFill="1" applyBorder="1" applyAlignment="1" applyProtection="1">
      <alignment horizontal="right" vertical="center"/>
      <protection/>
    </xf>
    <xf numFmtId="164" fontId="79" fillId="38" borderId="14" xfId="53" applyNumberFormat="1" applyFont="1" applyFill="1" applyBorder="1" applyAlignment="1" applyProtection="1">
      <alignment horizontal="right" vertical="center"/>
      <protection/>
    </xf>
    <xf numFmtId="164" fontId="80" fillId="0" borderId="14" xfId="53" applyNumberFormat="1" applyFont="1" applyBorder="1" applyAlignment="1" applyProtection="1">
      <alignment horizontal="right" vertical="center"/>
      <protection locked="0"/>
    </xf>
    <xf numFmtId="43" fontId="79" fillId="0" borderId="10" xfId="53" applyNumberFormat="1" applyFont="1" applyBorder="1" applyAlignment="1" applyProtection="1">
      <alignment horizontal="right" vertical="center"/>
      <protection locked="0"/>
    </xf>
    <xf numFmtId="43" fontId="79" fillId="0" borderId="14" xfId="53" applyNumberFormat="1" applyFont="1" applyBorder="1" applyAlignment="1" applyProtection="1">
      <alignment horizontal="right" vertical="center"/>
      <protection locked="0"/>
    </xf>
    <xf numFmtId="0" fontId="17" fillId="0" borderId="30" xfId="53" applyFont="1" applyBorder="1" applyAlignment="1" applyProtection="1">
      <alignment horizontal="left" vertical="center" wrapText="1"/>
      <protection/>
    </xf>
    <xf numFmtId="0" fontId="17" fillId="0" borderId="31" xfId="53" applyFont="1" applyBorder="1" applyAlignment="1">
      <alignment horizontal="center" vertical="center" wrapText="1"/>
      <protection/>
    </xf>
    <xf numFmtId="43" fontId="79" fillId="38" borderId="30" xfId="53" applyNumberFormat="1" applyFont="1" applyFill="1" applyBorder="1" applyAlignment="1" applyProtection="1">
      <alignment horizontal="right" vertical="center"/>
      <protection/>
    </xf>
    <xf numFmtId="43" fontId="80" fillId="0" borderId="32" xfId="53" applyNumberFormat="1" applyFont="1" applyBorder="1" applyAlignment="1" applyProtection="1">
      <alignment horizontal="right" vertical="center"/>
      <protection locked="0"/>
    </xf>
    <xf numFmtId="43" fontId="80" fillId="0" borderId="33" xfId="53" applyNumberFormat="1" applyFont="1" applyBorder="1" applyAlignment="1" applyProtection="1">
      <alignment horizontal="right" vertical="center"/>
      <protection locked="0"/>
    </xf>
    <xf numFmtId="43" fontId="79" fillId="38" borderId="34" xfId="53" applyNumberFormat="1" applyFont="1" applyFill="1" applyBorder="1" applyAlignment="1" applyProtection="1">
      <alignment horizontal="right" vertical="center"/>
      <protection/>
    </xf>
    <xf numFmtId="43" fontId="80" fillId="0" borderId="17" xfId="53" applyNumberFormat="1" applyFont="1" applyBorder="1" applyAlignment="1" applyProtection="1">
      <alignment horizontal="right" vertical="center"/>
      <protection locked="0"/>
    </xf>
    <xf numFmtId="0" fontId="80" fillId="0" borderId="35" xfId="53" applyFont="1" applyBorder="1" applyProtection="1">
      <alignment/>
      <protection locked="0"/>
    </xf>
    <xf numFmtId="0" fontId="29" fillId="38" borderId="25" xfId="53" applyFont="1" applyFill="1" applyBorder="1" applyAlignment="1" applyProtection="1">
      <alignment horizontal="left" vertical="center" wrapText="1"/>
      <protection/>
    </xf>
    <xf numFmtId="0" fontId="29" fillId="38" borderId="36" xfId="53" applyFont="1" applyFill="1" applyBorder="1" applyAlignment="1" applyProtection="1">
      <alignment horizontal="center" vertical="center" wrapText="1"/>
      <protection locked="0"/>
    </xf>
    <xf numFmtId="43" fontId="79" fillId="38" borderId="36" xfId="53" applyNumberFormat="1" applyFont="1" applyFill="1" applyBorder="1" applyAlignment="1" applyProtection="1">
      <alignment horizontal="right" vertical="center"/>
      <protection/>
    </xf>
    <xf numFmtId="0" fontId="79" fillId="38" borderId="36" xfId="53" applyNumberFormat="1" applyFont="1" applyFill="1" applyBorder="1" applyAlignment="1" applyProtection="1">
      <alignment horizontal="center" vertical="center"/>
      <protection/>
    </xf>
    <xf numFmtId="0" fontId="80" fillId="0" borderId="37" xfId="53" applyFont="1" applyBorder="1" applyProtection="1">
      <alignment/>
      <protection locked="0"/>
    </xf>
    <xf numFmtId="0" fontId="29" fillId="38" borderId="27" xfId="53" applyFont="1" applyFill="1" applyBorder="1" applyAlignment="1" applyProtection="1">
      <alignment horizontal="left" vertical="center" wrapText="1"/>
      <protection/>
    </xf>
    <xf numFmtId="0" fontId="29" fillId="38" borderId="10" xfId="53" applyFont="1" applyFill="1" applyBorder="1" applyAlignment="1" applyProtection="1">
      <alignment horizontal="center" vertical="center" wrapText="1"/>
      <protection locked="0"/>
    </xf>
    <xf numFmtId="43" fontId="79" fillId="38" borderId="10" xfId="53" applyNumberFormat="1" applyFont="1" applyFill="1" applyBorder="1" applyAlignment="1" applyProtection="1">
      <alignment horizontal="right" vertical="center"/>
      <protection locked="0"/>
    </xf>
    <xf numFmtId="0" fontId="79" fillId="0" borderId="10" xfId="53" applyNumberFormat="1" applyFont="1" applyBorder="1" applyAlignment="1" applyProtection="1">
      <alignment horizontal="center" vertical="center"/>
      <protection locked="0"/>
    </xf>
    <xf numFmtId="164" fontId="80" fillId="0" borderId="10" xfId="53" applyNumberFormat="1" applyFont="1" applyBorder="1" applyAlignment="1" applyProtection="1">
      <alignment horizontal="center" vertical="center"/>
      <protection locked="0"/>
    </xf>
    <xf numFmtId="0" fontId="80" fillId="0" borderId="10" xfId="53" applyNumberFormat="1" applyFont="1" applyBorder="1" applyAlignment="1" applyProtection="1">
      <alignment horizontal="center" vertical="center"/>
      <protection locked="0"/>
    </xf>
    <xf numFmtId="0" fontId="80" fillId="0" borderId="28" xfId="53" applyFont="1" applyBorder="1" applyProtection="1">
      <alignment/>
      <protection locked="0"/>
    </xf>
    <xf numFmtId="0" fontId="29" fillId="38" borderId="34" xfId="53" applyFont="1" applyFill="1" applyBorder="1" applyAlignment="1" applyProtection="1">
      <alignment horizontal="left" vertical="center" wrapText="1"/>
      <protection/>
    </xf>
    <xf numFmtId="0" fontId="29" fillId="38" borderId="17" xfId="53" applyFont="1" applyFill="1" applyBorder="1" applyAlignment="1" applyProtection="1">
      <alignment horizontal="center" vertical="center" wrapText="1"/>
      <protection locked="0"/>
    </xf>
    <xf numFmtId="43" fontId="79" fillId="38" borderId="17" xfId="53" applyNumberFormat="1" applyFont="1" applyFill="1" applyBorder="1" applyAlignment="1" applyProtection="1">
      <alignment horizontal="right" vertical="center"/>
      <protection locked="0"/>
    </xf>
    <xf numFmtId="0" fontId="79" fillId="0" borderId="17" xfId="53" applyNumberFormat="1" applyFont="1" applyBorder="1" applyAlignment="1" applyProtection="1">
      <alignment horizontal="center" vertical="center"/>
      <protection locked="0"/>
    </xf>
    <xf numFmtId="0" fontId="80" fillId="0" borderId="17" xfId="53" applyNumberFormat="1" applyFont="1" applyBorder="1" applyAlignment="1" applyProtection="1">
      <alignment horizontal="center" vertical="center"/>
      <protection locked="0"/>
    </xf>
    <xf numFmtId="0" fontId="80" fillId="0" borderId="38" xfId="53" applyFont="1" applyBorder="1" applyProtection="1">
      <alignment/>
      <protection locked="0"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80" fillId="0" borderId="0" xfId="53" applyFont="1" applyBorder="1">
      <alignment/>
      <protection/>
    </xf>
    <xf numFmtId="0" fontId="80" fillId="0" borderId="0" xfId="53" applyFont="1" applyBorder="1" applyProtection="1">
      <alignment/>
      <protection locked="0"/>
    </xf>
    <xf numFmtId="0" fontId="80" fillId="0" borderId="0" xfId="53" applyFont="1" applyBorder="1" applyProtection="1">
      <alignment/>
      <protection/>
    </xf>
    <xf numFmtId="0" fontId="75" fillId="0" borderId="0" xfId="53" applyFont="1" applyAlignment="1">
      <alignment/>
      <protection/>
    </xf>
    <xf numFmtId="0" fontId="75" fillId="0" borderId="0" xfId="53" applyFont="1" applyFill="1" applyAlignment="1">
      <alignment vertical="center"/>
      <protection/>
    </xf>
    <xf numFmtId="0" fontId="75" fillId="0" borderId="0" xfId="53" applyFont="1" applyFill="1">
      <alignment/>
      <protection/>
    </xf>
    <xf numFmtId="0" fontId="75" fillId="0" borderId="0" xfId="53" applyFont="1" applyFill="1" applyAlignment="1" applyProtection="1">
      <alignment vertical="center"/>
      <protection locked="0"/>
    </xf>
    <xf numFmtId="0" fontId="75" fillId="0" borderId="0" xfId="53" applyFont="1" applyFill="1" applyProtection="1">
      <alignment/>
      <protection locked="0"/>
    </xf>
    <xf numFmtId="0" fontId="75" fillId="0" borderId="0" xfId="53" applyFont="1" applyProtection="1">
      <alignment/>
      <protection locked="0"/>
    </xf>
    <xf numFmtId="0" fontId="75" fillId="0" borderId="0" xfId="53" applyFont="1" applyAlignment="1" applyProtection="1">
      <alignment vertical="center"/>
      <protection locked="0"/>
    </xf>
    <xf numFmtId="0" fontId="11" fillId="0" borderId="0" xfId="53" applyFont="1" applyAlignment="1" applyProtection="1">
      <alignment horizontal="left" vertical="center"/>
      <protection locked="0"/>
    </xf>
    <xf numFmtId="0" fontId="7" fillId="0" borderId="0" xfId="53" applyFont="1" applyProtection="1">
      <alignment/>
      <protection locked="0"/>
    </xf>
    <xf numFmtId="0" fontId="81" fillId="0" borderId="0" xfId="53" applyFont="1" applyProtection="1">
      <alignment/>
      <protection locked="0"/>
    </xf>
    <xf numFmtId="0" fontId="11" fillId="0" borderId="0" xfId="53" applyFont="1" applyFill="1" applyAlignment="1" applyProtection="1">
      <alignment horizontal="right" vertical="center"/>
      <protection locked="0"/>
    </xf>
    <xf numFmtId="0" fontId="7" fillId="0" borderId="0" xfId="53" applyFont="1" applyFill="1" applyAlignment="1" applyProtection="1">
      <alignment/>
      <protection locked="0"/>
    </xf>
    <xf numFmtId="0" fontId="81" fillId="0" borderId="0" xfId="53" applyFont="1" applyFill="1" applyProtection="1">
      <alignment/>
      <protection locked="0"/>
    </xf>
    <xf numFmtId="0" fontId="11" fillId="0" borderId="0" xfId="53" applyFont="1" applyFill="1" applyAlignment="1" applyProtection="1">
      <alignment horizontal="left" vertical="center"/>
      <protection locked="0"/>
    </xf>
    <xf numFmtId="0" fontId="0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Alignment="1" applyProtection="1">
      <alignment horizontal="center"/>
      <protection locked="0"/>
    </xf>
    <xf numFmtId="0" fontId="57" fillId="0" borderId="0" xfId="53" applyFill="1" applyProtection="1">
      <alignment/>
      <protection locked="0"/>
    </xf>
    <xf numFmtId="0" fontId="57" fillId="0" borderId="0" xfId="53" applyProtection="1">
      <alignment/>
      <protection locked="0"/>
    </xf>
    <xf numFmtId="0" fontId="9" fillId="0" borderId="0" xfId="53" applyFont="1" applyFill="1" applyAlignment="1" applyProtection="1">
      <alignment vertical="center"/>
      <protection locked="0"/>
    </xf>
    <xf numFmtId="0" fontId="75" fillId="0" borderId="0" xfId="53" applyFont="1" applyAlignment="1">
      <alignment horizontal="left" vertical="center"/>
      <protection/>
    </xf>
    <xf numFmtId="0" fontId="75" fillId="0" borderId="0" xfId="53" applyFont="1" applyAlignment="1">
      <alignment horizontal="left"/>
      <protection/>
    </xf>
    <xf numFmtId="43" fontId="80" fillId="38" borderId="36" xfId="53" applyNumberFormat="1" applyFont="1" applyFill="1" applyBorder="1" applyAlignment="1" applyProtection="1">
      <alignment horizontal="right" vertical="center"/>
      <protection/>
    </xf>
    <xf numFmtId="43" fontId="80" fillId="38" borderId="24" xfId="53" applyNumberFormat="1" applyFont="1" applyFill="1" applyBorder="1" applyAlignment="1" applyProtection="1">
      <alignment horizontal="right" vertical="center"/>
      <protection/>
    </xf>
    <xf numFmtId="0" fontId="77" fillId="0" borderId="0" xfId="53" applyFont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5" fillId="33" borderId="17" xfId="5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43" fontId="0" fillId="36" borderId="0" xfId="60" applyNumberFormat="1" applyFont="1" applyFill="1" applyBorder="1" applyAlignment="1" applyProtection="1">
      <alignment horizontal="center" vertical="center" wrapText="1"/>
      <protection locked="0"/>
    </xf>
    <xf numFmtId="43" fontId="0" fillId="35" borderId="11" xfId="60" applyNumberFormat="1" applyFont="1" applyFill="1" applyBorder="1" applyAlignment="1" applyProtection="1">
      <alignment horizontal="center" vertical="center" wrapText="1"/>
      <protection locked="0"/>
    </xf>
    <xf numFmtId="0" fontId="80" fillId="0" borderId="29" xfId="53" applyFont="1" applyBorder="1" applyAlignment="1" applyProtection="1">
      <alignment vertical="justify"/>
      <protection locked="0"/>
    </xf>
    <xf numFmtId="0" fontId="80" fillId="0" borderId="29" xfId="53" applyFont="1" applyBorder="1" applyAlignment="1" applyProtection="1">
      <alignment vertical="justify" wrapText="1"/>
      <protection locked="0"/>
    </xf>
    <xf numFmtId="43" fontId="0" fillId="0" borderId="11" xfId="6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80" fillId="0" borderId="0" xfId="53" applyFont="1" applyAlignment="1" applyProtection="1">
      <alignment horizontal="right"/>
      <protection locked="0"/>
    </xf>
    <xf numFmtId="43" fontId="82" fillId="35" borderId="11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/>
    </xf>
    <xf numFmtId="164" fontId="5" fillId="33" borderId="10" xfId="60" applyNumberFormat="1" applyFont="1" applyFill="1" applyBorder="1" applyAlignment="1" applyProtection="1">
      <alignment horizontal="center" vertical="center"/>
      <protection/>
    </xf>
    <xf numFmtId="164" fontId="14" fillId="33" borderId="10" xfId="60" applyNumberFormat="1" applyFont="1" applyFill="1" applyBorder="1" applyAlignment="1" applyProtection="1">
      <alignment horizontal="center" vertical="center" wrapText="1"/>
      <protection/>
    </xf>
    <xf numFmtId="164" fontId="0" fillId="33" borderId="10" xfId="60" applyNumberFormat="1" applyFont="1" applyFill="1" applyBorder="1" applyAlignment="1" applyProtection="1">
      <alignment horizontal="center" vertical="center"/>
      <protection/>
    </xf>
    <xf numFmtId="164" fontId="0" fillId="33" borderId="10" xfId="60" applyNumberFormat="1" applyFont="1" applyFill="1" applyBorder="1" applyAlignment="1" applyProtection="1">
      <alignment horizontal="center" vertical="center" wrapText="1"/>
      <protection/>
    </xf>
    <xf numFmtId="164" fontId="4" fillId="33" borderId="10" xfId="60" applyNumberFormat="1" applyFont="1" applyFill="1" applyBorder="1" applyAlignment="1" applyProtection="1">
      <alignment horizontal="center" vertical="center"/>
      <protection/>
    </xf>
    <xf numFmtId="43" fontId="18" fillId="0" borderId="10" xfId="53" applyNumberFormat="1" applyFont="1" applyBorder="1" applyAlignment="1" applyProtection="1">
      <alignment horizontal="right" vertical="center"/>
      <protection locked="0"/>
    </xf>
    <xf numFmtId="43" fontId="4" fillId="38" borderId="13" xfId="60" applyNumberFormat="1" applyFont="1" applyFill="1" applyBorder="1" applyAlignment="1">
      <alignment horizontal="center" vertical="center" wrapText="1"/>
    </xf>
    <xf numFmtId="43" fontId="4" fillId="38" borderId="11" xfId="60" applyNumberFormat="1" applyFont="1" applyFill="1" applyBorder="1" applyAlignment="1">
      <alignment horizontal="center" vertical="center" wrapText="1"/>
    </xf>
    <xf numFmtId="43" fontId="0" fillId="38" borderId="13" xfId="60" applyNumberFormat="1" applyFont="1" applyFill="1" applyBorder="1" applyAlignment="1" applyProtection="1">
      <alignment horizontal="center" vertical="center" wrapText="1"/>
      <protection/>
    </xf>
    <xf numFmtId="43" fontId="4" fillId="38" borderId="11" xfId="60" applyNumberFormat="1" applyFont="1" applyFill="1" applyBorder="1" applyAlignment="1" applyProtection="1">
      <alignment horizontal="center" vertical="center" wrapText="1"/>
      <protection/>
    </xf>
    <xf numFmtId="43" fontId="4" fillId="38" borderId="13" xfId="60" applyNumberFormat="1" applyFont="1" applyFill="1" applyBorder="1" applyAlignment="1" applyProtection="1">
      <alignment horizontal="center" vertical="center" wrapText="1"/>
      <protection/>
    </xf>
    <xf numFmtId="43" fontId="0" fillId="38" borderId="13" xfId="60" applyNumberFormat="1" applyFont="1" applyFill="1" applyBorder="1" applyAlignment="1" applyProtection="1">
      <alignment horizontal="center" vertical="center" wrapText="1"/>
      <protection/>
    </xf>
    <xf numFmtId="43" fontId="0" fillId="38" borderId="11" xfId="60" applyNumberFormat="1" applyFont="1" applyFill="1" applyBorder="1" applyAlignment="1" applyProtection="1">
      <alignment horizontal="center" vertical="center" wrapText="1"/>
      <protection/>
    </xf>
    <xf numFmtId="43" fontId="0" fillId="38" borderId="11" xfId="60" applyNumberFormat="1" applyFont="1" applyFill="1" applyBorder="1" applyAlignment="1" applyProtection="1">
      <alignment horizontal="center" vertical="center" wrapText="1"/>
      <protection/>
    </xf>
    <xf numFmtId="43" fontId="74" fillId="38" borderId="13" xfId="60" applyNumberFormat="1" applyFont="1" applyFill="1" applyBorder="1" applyAlignment="1" applyProtection="1">
      <alignment horizontal="center" vertical="center" wrapText="1"/>
      <protection/>
    </xf>
    <xf numFmtId="43" fontId="79" fillId="38" borderId="10" xfId="53" applyNumberFormat="1" applyFont="1" applyFill="1" applyBorder="1" applyAlignment="1" applyProtection="1">
      <alignment horizontal="center" vertical="center"/>
      <protection/>
    </xf>
    <xf numFmtId="43" fontId="0" fillId="35" borderId="13" xfId="60" applyNumberFormat="1" applyFont="1" applyFill="1" applyBorder="1" applyAlignment="1" applyProtection="1">
      <alignment horizontal="center" vertical="center" wrapText="1"/>
      <protection/>
    </xf>
    <xf numFmtId="2" fontId="79" fillId="38" borderId="27" xfId="53" applyNumberFormat="1" applyFont="1" applyFill="1" applyBorder="1" applyAlignment="1" applyProtection="1">
      <alignment horizontal="center" vertical="center"/>
      <protection/>
    </xf>
    <xf numFmtId="2" fontId="79" fillId="38" borderId="10" xfId="53" applyNumberFormat="1" applyFont="1" applyFill="1" applyBorder="1" applyAlignment="1" applyProtection="1">
      <alignment horizontal="center" vertical="center"/>
      <protection/>
    </xf>
    <xf numFmtId="2" fontId="80" fillId="38" borderId="10" xfId="53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80" fillId="36" borderId="0" xfId="0" applyFont="1" applyFill="1" applyAlignment="1">
      <alignment horizontal="right"/>
    </xf>
    <xf numFmtId="0" fontId="3" fillId="36" borderId="0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 vertical="justify"/>
    </xf>
    <xf numFmtId="0" fontId="0" fillId="0" borderId="39" xfId="0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5" xfId="0" applyBorder="1" applyAlignment="1">
      <alignment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8" fillId="0" borderId="39" xfId="53" applyFont="1" applyBorder="1" applyAlignment="1">
      <alignment horizontal="left" vertical="justify"/>
      <protection/>
    </xf>
    <xf numFmtId="0" fontId="5" fillId="39" borderId="11" xfId="0" applyFont="1" applyFill="1" applyBorder="1" applyAlignment="1">
      <alignment vertical="center" wrapText="1"/>
    </xf>
    <xf numFmtId="0" fontId="5" fillId="39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39" borderId="11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justify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3" fontId="7" fillId="0" borderId="10" xfId="6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top"/>
    </xf>
    <xf numFmtId="0" fontId="8" fillId="33" borderId="0" xfId="0" applyFont="1" applyFill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5" fillId="0" borderId="0" xfId="53" applyFont="1" applyAlignment="1">
      <alignment horizontal="center" wrapText="1"/>
      <protection/>
    </xf>
    <xf numFmtId="0" fontId="5" fillId="0" borderId="27" xfId="53" applyFont="1" applyBorder="1" applyAlignment="1" applyProtection="1">
      <alignment horizontal="center" vertical="center" wrapText="1"/>
      <protection locked="0"/>
    </xf>
    <xf numFmtId="0" fontId="5" fillId="0" borderId="34" xfId="53" applyFont="1" applyBorder="1" applyAlignment="1" applyProtection="1">
      <alignment horizontal="center" vertical="center" wrapText="1"/>
      <protection locked="0"/>
    </xf>
    <xf numFmtId="49" fontId="5" fillId="33" borderId="14" xfId="53" applyNumberFormat="1" applyFont="1" applyFill="1" applyBorder="1" applyAlignment="1">
      <alignment horizontal="center" vertical="center" wrapText="1"/>
      <protection/>
    </xf>
    <xf numFmtId="49" fontId="5" fillId="33" borderId="11" xfId="53" applyNumberFormat="1" applyFont="1" applyFill="1" applyBorder="1" applyAlignment="1">
      <alignment horizontal="center" vertical="center" wrapText="1"/>
      <protection/>
    </xf>
    <xf numFmtId="49" fontId="5" fillId="33" borderId="32" xfId="53" applyNumberFormat="1" applyFont="1" applyFill="1" applyBorder="1" applyAlignment="1">
      <alignment horizontal="center" vertical="center" wrapText="1"/>
      <protection/>
    </xf>
    <xf numFmtId="49" fontId="5" fillId="33" borderId="41" xfId="53" applyNumberFormat="1" applyFont="1" applyFill="1" applyBorder="1" applyAlignment="1">
      <alignment horizontal="center" vertical="center" wrapText="1"/>
      <protection/>
    </xf>
    <xf numFmtId="49" fontId="5" fillId="33" borderId="31" xfId="53" applyNumberFormat="1" applyFont="1" applyFill="1" applyBorder="1" applyAlignment="1">
      <alignment horizontal="center" vertical="center" wrapText="1"/>
      <protection/>
    </xf>
    <xf numFmtId="49" fontId="5" fillId="33" borderId="42" xfId="53" applyNumberFormat="1" applyFont="1" applyFill="1" applyBorder="1" applyAlignment="1">
      <alignment horizontal="center" vertical="center" wrapText="1"/>
      <protection/>
    </xf>
    <xf numFmtId="0" fontId="75" fillId="0" borderId="43" xfId="53" applyFont="1" applyBorder="1" applyAlignment="1">
      <alignment horizontal="center" vertical="center" wrapText="1"/>
      <protection/>
    </xf>
    <xf numFmtId="0" fontId="75" fillId="0" borderId="44" xfId="53" applyFont="1" applyBorder="1" applyAlignment="1">
      <alignment horizontal="center" vertical="center" wrapText="1"/>
      <protection/>
    </xf>
    <xf numFmtId="0" fontId="75" fillId="0" borderId="45" xfId="53" applyFont="1" applyBorder="1" applyAlignment="1">
      <alignment horizontal="center" vertical="center" wrapText="1"/>
      <protection/>
    </xf>
    <xf numFmtId="0" fontId="75" fillId="0" borderId="46" xfId="53" applyFont="1" applyBorder="1" applyAlignment="1">
      <alignment horizontal="center" vertical="center" wrapText="1"/>
      <protection/>
    </xf>
    <xf numFmtId="0" fontId="75" fillId="0" borderId="47" xfId="53" applyFont="1" applyBorder="1" applyAlignment="1">
      <alignment horizontal="center" vertical="center" wrapText="1"/>
      <protection/>
    </xf>
    <xf numFmtId="0" fontId="75" fillId="0" borderId="42" xfId="53" applyFont="1" applyBorder="1" applyAlignment="1">
      <alignment horizontal="center" vertical="center" wrapText="1"/>
      <protection/>
    </xf>
    <xf numFmtId="0" fontId="20" fillId="0" borderId="48" xfId="53" applyFont="1" applyBorder="1" applyAlignment="1" applyProtection="1">
      <alignment horizontal="center" vertical="center" wrapText="1"/>
      <protection locked="0"/>
    </xf>
    <xf numFmtId="0" fontId="75" fillId="0" borderId="49" xfId="53" applyFont="1" applyBorder="1" applyAlignment="1" applyProtection="1">
      <alignment horizontal="center" vertical="center" wrapText="1"/>
      <protection locked="0"/>
    </xf>
    <xf numFmtId="0" fontId="75" fillId="0" borderId="50" xfId="53" applyFont="1" applyBorder="1" applyAlignment="1" applyProtection="1">
      <alignment horizontal="center" vertical="center" wrapText="1"/>
      <protection locked="0"/>
    </xf>
    <xf numFmtId="0" fontId="17" fillId="0" borderId="48" xfId="53" applyFont="1" applyBorder="1" applyAlignment="1" applyProtection="1">
      <alignment horizontal="center" vertical="center" wrapText="1"/>
      <protection locked="0"/>
    </xf>
    <xf numFmtId="0" fontId="17" fillId="0" borderId="49" xfId="53" applyFont="1" applyBorder="1" applyAlignment="1" applyProtection="1">
      <alignment horizontal="center" vertical="center" wrapText="1"/>
      <protection locked="0"/>
    </xf>
    <xf numFmtId="0" fontId="17" fillId="0" borderId="50" xfId="53" applyFont="1" applyBorder="1" applyAlignment="1" applyProtection="1">
      <alignment horizontal="center" vertical="center" wrapText="1"/>
      <protection locked="0"/>
    </xf>
    <xf numFmtId="0" fontId="75" fillId="0" borderId="51" xfId="53" applyFont="1" applyBorder="1" applyAlignment="1">
      <alignment horizontal="center" vertical="center" wrapText="1"/>
      <protection/>
    </xf>
    <xf numFmtId="0" fontId="75" fillId="0" borderId="52" xfId="53" applyFont="1" applyBorder="1" applyAlignment="1">
      <alignment horizontal="center" vertical="center" wrapText="1"/>
      <protection/>
    </xf>
    <xf numFmtId="0" fontId="75" fillId="0" borderId="53" xfId="53" applyFont="1" applyBorder="1" applyAlignment="1">
      <alignment horizontal="center" vertical="center" wrapText="1"/>
      <protection/>
    </xf>
    <xf numFmtId="0" fontId="75" fillId="0" borderId="48" xfId="53" applyFont="1" applyBorder="1" applyAlignment="1">
      <alignment horizontal="center" vertical="center" wrapText="1"/>
      <protection/>
    </xf>
    <xf numFmtId="0" fontId="75" fillId="0" borderId="49" xfId="53" applyFont="1" applyBorder="1" applyAlignment="1">
      <alignment horizontal="center" vertical="center" wrapText="1"/>
      <protection/>
    </xf>
    <xf numFmtId="0" fontId="75" fillId="0" borderId="50" xfId="53" applyFont="1" applyBorder="1" applyAlignment="1">
      <alignment horizontal="center" vertical="center" wrapText="1"/>
      <protection/>
    </xf>
    <xf numFmtId="0" fontId="77" fillId="0" borderId="0" xfId="53" applyFont="1" applyBorder="1" applyAlignment="1" applyProtection="1">
      <alignment horizontal="center" vertical="top"/>
      <protection locked="0"/>
    </xf>
    <xf numFmtId="0" fontId="77" fillId="0" borderId="0" xfId="53" applyFont="1" applyBorder="1" applyAlignment="1">
      <alignment horizontal="center" vertical="top"/>
      <protection/>
    </xf>
    <xf numFmtId="0" fontId="80" fillId="0" borderId="0" xfId="53" applyFont="1" applyAlignment="1" applyProtection="1">
      <alignment horizontal="right"/>
      <protection locked="0"/>
    </xf>
    <xf numFmtId="0" fontId="76" fillId="0" borderId="0" xfId="53" applyFont="1" applyAlignment="1">
      <alignment horizontal="center" vertical="center" wrapText="1"/>
      <protection/>
    </xf>
    <xf numFmtId="0" fontId="75" fillId="0" borderId="0" xfId="53" applyFont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right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32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2" fillId="36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11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1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39" fillId="36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33" borderId="3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36" borderId="0" xfId="0" applyFont="1" applyFill="1" applyAlignment="1" applyProtection="1">
      <alignment horizontal="right"/>
      <protection locked="0"/>
    </xf>
    <xf numFmtId="0" fontId="26" fillId="33" borderId="15" xfId="0" applyFont="1" applyFill="1" applyBorder="1" applyAlignment="1">
      <alignment horizontal="center" vertical="center" wrapText="1"/>
    </xf>
    <xf numFmtId="49" fontId="22" fillId="36" borderId="0" xfId="0" applyNumberFormat="1" applyFont="1" applyFill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left" vertical="center" wrapText="1"/>
      <protection/>
    </xf>
    <xf numFmtId="49" fontId="0" fillId="0" borderId="40" xfId="0" applyNumberFormat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horizontal="left" vertical="center" wrapText="1"/>
      <protection/>
    </xf>
    <xf numFmtId="0" fontId="0" fillId="33" borderId="40" xfId="0" applyFill="1" applyBorder="1" applyAlignment="1" applyProtection="1">
      <alignment horizontal="left" vertical="center" wrapText="1"/>
      <protection/>
    </xf>
    <xf numFmtId="0" fontId="0" fillId="33" borderId="11" xfId="0" applyFill="1" applyBorder="1" applyAlignment="1" applyProtection="1">
      <alignment horizontal="left" vertical="center" wrapText="1"/>
      <protection/>
    </xf>
    <xf numFmtId="49" fontId="0" fillId="33" borderId="14" xfId="0" applyNumberFormat="1" applyFill="1" applyBorder="1" applyAlignment="1" applyProtection="1">
      <alignment horizontal="left" vertical="center" wrapText="1"/>
      <protection/>
    </xf>
    <xf numFmtId="49" fontId="0" fillId="33" borderId="40" xfId="0" applyNumberFormat="1" applyFill="1" applyBorder="1" applyAlignment="1" applyProtection="1">
      <alignment horizontal="left" vertical="center" wrapText="1"/>
      <protection/>
    </xf>
    <xf numFmtId="49" fontId="0" fillId="33" borderId="11" xfId="0" applyNumberForma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9"/>
  <sheetViews>
    <sheetView tabSelected="1" zoomScale="70" zoomScaleNormal="70" zoomScalePageLayoutView="70" workbookViewId="0" topLeftCell="B1">
      <selection activeCell="B23" sqref="B23:V23"/>
    </sheetView>
  </sheetViews>
  <sheetFormatPr defaultColWidth="9.00390625" defaultRowHeight="12.75"/>
  <cols>
    <col min="21" max="21" width="12.625" style="0" customWidth="1"/>
    <col min="23" max="23" width="5.00390625" style="0" customWidth="1"/>
  </cols>
  <sheetData>
    <row r="1" spans="21:25" ht="14.25">
      <c r="U1" s="313" t="s">
        <v>134</v>
      </c>
      <c r="V1" s="313"/>
      <c r="W1" s="313"/>
      <c r="X1" s="313"/>
      <c r="Y1" s="313"/>
    </row>
    <row r="2" spans="21:25" ht="14.25">
      <c r="U2" s="314"/>
      <c r="V2" s="314"/>
      <c r="W2" s="314"/>
      <c r="X2" s="314"/>
      <c r="Y2" s="314"/>
    </row>
    <row r="3" spans="21:25" ht="14.25">
      <c r="U3" s="314"/>
      <c r="V3" s="314"/>
      <c r="W3" s="314"/>
      <c r="X3" s="314"/>
      <c r="Y3" s="314"/>
    </row>
    <row r="5" spans="2:25" ht="12.75" customHeight="1">
      <c r="B5" s="317"/>
      <c r="C5" s="317"/>
      <c r="D5" s="317"/>
      <c r="E5" s="317"/>
      <c r="U5" s="322" t="s">
        <v>8</v>
      </c>
      <c r="V5" s="322"/>
      <c r="W5" s="322"/>
      <c r="X5" s="322"/>
      <c r="Y5" s="322"/>
    </row>
    <row r="6" spans="2:25" ht="27" customHeight="1">
      <c r="B6" s="317"/>
      <c r="C6" s="317"/>
      <c r="D6" s="317"/>
      <c r="E6" s="317"/>
      <c r="U6" s="325" t="s">
        <v>209</v>
      </c>
      <c r="V6" s="325"/>
      <c r="W6" s="325"/>
      <c r="X6" s="325"/>
      <c r="Y6" s="325"/>
    </row>
    <row r="7" spans="2:25" ht="15" customHeight="1">
      <c r="B7" s="95"/>
      <c r="C7" s="95"/>
      <c r="D7" s="95"/>
      <c r="E7" s="95"/>
      <c r="U7" s="326" t="s">
        <v>26</v>
      </c>
      <c r="V7" s="326"/>
      <c r="W7" s="326"/>
      <c r="X7" s="326"/>
      <c r="Y7" s="326"/>
    </row>
    <row r="8" spans="2:25" ht="15" customHeight="1">
      <c r="B8" s="95"/>
      <c r="C8" s="95"/>
      <c r="D8" s="95"/>
      <c r="E8" s="95"/>
      <c r="U8" s="310"/>
      <c r="V8" s="310"/>
      <c r="W8" s="97"/>
      <c r="X8" s="329" t="s">
        <v>210</v>
      </c>
      <c r="Y8" s="329"/>
    </row>
    <row r="9" spans="2:25" ht="14.25">
      <c r="B9" s="317"/>
      <c r="C9" s="317"/>
      <c r="D9" s="317"/>
      <c r="E9" s="317"/>
      <c r="U9" s="326" t="s">
        <v>0</v>
      </c>
      <c r="V9" s="328"/>
      <c r="X9" s="323" t="s">
        <v>1</v>
      </c>
      <c r="Y9" s="323"/>
    </row>
    <row r="10" spans="21:25" ht="12.75" customHeight="1">
      <c r="U10" s="155" t="s">
        <v>232</v>
      </c>
      <c r="V10" s="320" t="s">
        <v>226</v>
      </c>
      <c r="W10" s="321"/>
      <c r="X10" s="321"/>
      <c r="Y10" s="321"/>
    </row>
    <row r="11" spans="21:25" ht="12.75">
      <c r="U11" s="95"/>
      <c r="V11" s="95"/>
      <c r="W11" s="1"/>
      <c r="X11" s="1"/>
      <c r="Y11" s="1"/>
    </row>
    <row r="12" spans="2:25" ht="12.75">
      <c r="B12" s="319" t="s">
        <v>2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</row>
    <row r="13" spans="2:25" ht="12.75" customHeight="1">
      <c r="B13" s="318" t="s">
        <v>3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</row>
    <row r="14" spans="2:25" ht="18" customHeight="1">
      <c r="B14" s="318" t="s">
        <v>193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</row>
    <row r="15" spans="2:25" ht="14.25"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</row>
    <row r="16" spans="2:25" ht="12.75" customHeight="1">
      <c r="B16" s="316" t="s">
        <v>231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</row>
    <row r="17" spans="2:25" ht="14.25">
      <c r="B17" s="315"/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6"/>
    </row>
    <row r="18" spans="2:25" ht="25.5" customHeight="1"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2"/>
      <c r="T18" s="312"/>
      <c r="U18" s="312"/>
      <c r="V18" s="312"/>
      <c r="W18" s="3"/>
      <c r="X18" s="325" t="s">
        <v>27</v>
      </c>
      <c r="Y18" s="325"/>
    </row>
    <row r="19" spans="2:25" ht="21" customHeight="1">
      <c r="B19" s="333" t="s">
        <v>208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"/>
      <c r="X19" s="330"/>
      <c r="Y19" s="330"/>
    </row>
    <row r="20" spans="2:25" ht="18" customHeight="1">
      <c r="B20" s="324" t="s">
        <v>82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34"/>
      <c r="T20" s="334"/>
      <c r="U20" s="334"/>
      <c r="V20" s="334"/>
      <c r="W20" s="3"/>
      <c r="X20" s="330"/>
      <c r="Y20" s="330"/>
    </row>
    <row r="21" spans="2:25" ht="18" customHeight="1">
      <c r="B21" s="335"/>
      <c r="C21" s="335"/>
      <c r="D21" s="335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"/>
      <c r="X21" s="330"/>
      <c r="Y21" s="330"/>
    </row>
    <row r="22" spans="2:25" ht="15.75" customHeight="1">
      <c r="B22" s="311" t="s">
        <v>85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96"/>
      <c r="T22" s="3"/>
      <c r="U22" s="3"/>
      <c r="V22" s="3" t="s">
        <v>28</v>
      </c>
      <c r="W22" s="3"/>
      <c r="X22" s="331">
        <v>383</v>
      </c>
      <c r="Y22" s="332"/>
    </row>
    <row r="23" spans="2:25" ht="18" customHeight="1">
      <c r="B23" s="333" t="s">
        <v>211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"/>
      <c r="X23" s="330"/>
      <c r="Y23" s="330"/>
    </row>
    <row r="24" spans="1:25" ht="18" customHeight="1">
      <c r="A24" s="2"/>
      <c r="B24" s="324" t="s">
        <v>83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34"/>
      <c r="T24" s="334"/>
      <c r="U24" s="334"/>
      <c r="V24" s="334"/>
      <c r="W24" s="3"/>
      <c r="X24" s="330"/>
      <c r="Y24" s="330"/>
    </row>
    <row r="25" spans="1:25" s="1" customFormat="1" ht="15.75" customHeight="1">
      <c r="A25" s="4"/>
      <c r="B25" s="333" t="s">
        <v>212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"/>
      <c r="X25" s="330"/>
      <c r="Y25" s="330"/>
    </row>
    <row r="26" spans="1:25" ht="14.25" customHeight="1">
      <c r="A26" s="2"/>
      <c r="B26" s="326" t="s">
        <v>84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"/>
      <c r="X26" s="3"/>
      <c r="Y26" s="3"/>
    </row>
    <row r="27" spans="1:25" ht="11.25" customHeight="1">
      <c r="A27" s="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96"/>
      <c r="T27" s="3"/>
      <c r="U27" s="3"/>
      <c r="V27" s="3"/>
      <c r="W27" s="3"/>
      <c r="X27" s="3"/>
      <c r="Y27" s="3"/>
    </row>
    <row r="28" spans="1:25" ht="22.5" customHeight="1">
      <c r="A28" s="2"/>
      <c r="B28" s="318" t="s">
        <v>107</v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</row>
    <row r="29" spans="2:25" ht="21" customHeight="1">
      <c r="B29" s="350" t="s">
        <v>29</v>
      </c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267"/>
      <c r="T29" s="267"/>
      <c r="U29" s="267"/>
      <c r="V29" s="267"/>
      <c r="W29" s="267"/>
      <c r="X29" s="268"/>
      <c r="Y29" s="268"/>
    </row>
    <row r="30" spans="2:25" ht="33" customHeight="1">
      <c r="B30" s="327" t="s">
        <v>181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</row>
    <row r="31" spans="2:25" ht="15" customHeight="1">
      <c r="B31" s="352" t="s">
        <v>137</v>
      </c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266"/>
      <c r="T31" s="266"/>
      <c r="U31" s="266"/>
      <c r="V31" s="266"/>
      <c r="W31" s="266"/>
      <c r="X31" s="266"/>
      <c r="Y31" s="266"/>
    </row>
    <row r="32" spans="2:25" ht="66" customHeight="1">
      <c r="B32" s="327" t="s">
        <v>182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</row>
    <row r="33" spans="2:25" ht="15" customHeight="1">
      <c r="B33" s="350" t="s">
        <v>30</v>
      </c>
      <c r="C33" s="350"/>
      <c r="D33" s="350"/>
      <c r="E33" s="350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266"/>
      <c r="T33" s="266"/>
      <c r="U33" s="266"/>
      <c r="V33" s="266"/>
      <c r="W33" s="266"/>
      <c r="X33" s="266"/>
      <c r="Y33" s="266"/>
    </row>
    <row r="34" spans="2:25" ht="72.75" customHeight="1">
      <c r="B34" s="341" t="s">
        <v>183</v>
      </c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</row>
    <row r="35" spans="2:25" ht="121.5" customHeight="1">
      <c r="B35" s="349" t="s">
        <v>184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</row>
    <row r="36" spans="1:26" ht="24.75" customHeight="1">
      <c r="A36" s="1"/>
      <c r="B36" s="347" t="s">
        <v>222</v>
      </c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39"/>
      <c r="U36" s="339"/>
      <c r="V36" s="339"/>
      <c r="W36" s="339"/>
      <c r="X36" s="339"/>
      <c r="Y36" s="340"/>
      <c r="Z36" s="1"/>
    </row>
    <row r="37" spans="1:26" ht="17.25" customHeight="1">
      <c r="A37" s="1"/>
      <c r="B37" s="346" t="s">
        <v>33</v>
      </c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40"/>
      <c r="Z37" s="1"/>
    </row>
    <row r="38" spans="1:26" ht="15" customHeight="1">
      <c r="A38" s="1"/>
      <c r="B38" s="337" t="s">
        <v>186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9"/>
      <c r="U38" s="339"/>
      <c r="V38" s="339"/>
      <c r="W38" s="339"/>
      <c r="X38" s="339"/>
      <c r="Y38" s="340"/>
      <c r="Z38" s="1"/>
    </row>
    <row r="39" spans="1:26" ht="19.5" customHeight="1">
      <c r="A39" s="1"/>
      <c r="B39" s="337" t="s">
        <v>187</v>
      </c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9"/>
      <c r="U39" s="339"/>
      <c r="V39" s="339"/>
      <c r="W39" s="339"/>
      <c r="X39" s="339"/>
      <c r="Y39" s="340"/>
      <c r="Z39" s="1"/>
    </row>
    <row r="40" spans="1:26" ht="21.75" customHeight="1">
      <c r="A40" s="1"/>
      <c r="B40" s="337" t="s">
        <v>188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9"/>
      <c r="U40" s="339"/>
      <c r="V40" s="339"/>
      <c r="W40" s="339"/>
      <c r="X40" s="339"/>
      <c r="Y40" s="340"/>
      <c r="Z40" s="1"/>
    </row>
    <row r="41" spans="1:26" ht="24.75" customHeight="1">
      <c r="A41" s="1"/>
      <c r="B41" s="347" t="s">
        <v>223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39"/>
      <c r="U41" s="339"/>
      <c r="V41" s="339"/>
      <c r="W41" s="339"/>
      <c r="X41" s="339"/>
      <c r="Y41" s="340"/>
      <c r="Z41" s="1"/>
    </row>
    <row r="42" spans="1:26" ht="24.75" customHeight="1">
      <c r="A42" s="1"/>
      <c r="B42" s="346" t="s">
        <v>33</v>
      </c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40"/>
      <c r="Z42" s="1"/>
    </row>
    <row r="43" spans="1:26" ht="24.75" customHeight="1">
      <c r="A43" s="1"/>
      <c r="B43" s="337" t="s">
        <v>189</v>
      </c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9"/>
      <c r="U43" s="339"/>
      <c r="V43" s="339"/>
      <c r="W43" s="339"/>
      <c r="X43" s="339"/>
      <c r="Y43" s="340"/>
      <c r="Z43" s="1"/>
    </row>
    <row r="44" spans="1:26" ht="24.75" customHeight="1">
      <c r="A44" s="1"/>
      <c r="B44" s="337" t="s">
        <v>190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9"/>
      <c r="U44" s="339"/>
      <c r="V44" s="339"/>
      <c r="W44" s="339"/>
      <c r="X44" s="339"/>
      <c r="Y44" s="340"/>
      <c r="Z44" s="1"/>
    </row>
    <row r="45" spans="1:26" ht="22.5" customHeight="1">
      <c r="A45" s="1"/>
      <c r="B45" s="342" t="s">
        <v>224</v>
      </c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4"/>
      <c r="U45" s="344"/>
      <c r="V45" s="344"/>
      <c r="W45" s="344"/>
      <c r="X45" s="344"/>
      <c r="Y45" s="345"/>
      <c r="Z45" s="1"/>
    </row>
    <row r="46" spans="1:26" ht="24.75" customHeight="1">
      <c r="A46" s="1"/>
      <c r="B46" s="346" t="s">
        <v>33</v>
      </c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40"/>
      <c r="Z46" s="1"/>
    </row>
    <row r="47" spans="1:26" ht="24.75" customHeight="1">
      <c r="A47" s="1"/>
      <c r="B47" s="337" t="s">
        <v>191</v>
      </c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9"/>
      <c r="U47" s="339"/>
      <c r="V47" s="339"/>
      <c r="W47" s="339"/>
      <c r="X47" s="339"/>
      <c r="Y47" s="340"/>
      <c r="Z47" s="1"/>
    </row>
    <row r="48" spans="1:26" ht="24.75" customHeight="1">
      <c r="A48" s="1"/>
      <c r="B48" s="337" t="s">
        <v>171</v>
      </c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9"/>
      <c r="U48" s="339"/>
      <c r="V48" s="339"/>
      <c r="W48" s="339"/>
      <c r="X48" s="339"/>
      <c r="Y48" s="340"/>
      <c r="Z48" s="1"/>
    </row>
    <row r="49" spans="1:26" ht="24.75" customHeight="1">
      <c r="A49" s="1"/>
      <c r="B49" s="337" t="s">
        <v>192</v>
      </c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9"/>
      <c r="U49" s="339"/>
      <c r="V49" s="339"/>
      <c r="W49" s="339"/>
      <c r="X49" s="339"/>
      <c r="Y49" s="340"/>
      <c r="Z49" s="1"/>
    </row>
  </sheetData>
  <sheetProtection/>
  <mergeCells count="60">
    <mergeCell ref="B33:R33"/>
    <mergeCell ref="B31:R31"/>
    <mergeCell ref="H29:R29"/>
    <mergeCell ref="B29:G29"/>
    <mergeCell ref="B43:Y43"/>
    <mergeCell ref="B32:Y32"/>
    <mergeCell ref="B49:Y49"/>
    <mergeCell ref="B34:Y34"/>
    <mergeCell ref="B44:Y44"/>
    <mergeCell ref="B45:Y45"/>
    <mergeCell ref="B46:Y46"/>
    <mergeCell ref="B47:Y47"/>
    <mergeCell ref="B40:Y40"/>
    <mergeCell ref="B48:Y48"/>
    <mergeCell ref="B39:Y39"/>
    <mergeCell ref="B41:Y41"/>
    <mergeCell ref="B42:Y42"/>
    <mergeCell ref="B36:Y36"/>
    <mergeCell ref="B37:Y37"/>
    <mergeCell ref="B38:Y38"/>
    <mergeCell ref="B35:Y35"/>
    <mergeCell ref="B21:V21"/>
    <mergeCell ref="X23:Y23"/>
    <mergeCell ref="X24:Y24"/>
    <mergeCell ref="X25:Y25"/>
    <mergeCell ref="B24:V24"/>
    <mergeCell ref="B23:V23"/>
    <mergeCell ref="B25:V25"/>
    <mergeCell ref="U7:Y7"/>
    <mergeCell ref="B26:V26"/>
    <mergeCell ref="B30:Y30"/>
    <mergeCell ref="B28:Y28"/>
    <mergeCell ref="B6:E6"/>
    <mergeCell ref="B14:Y14"/>
    <mergeCell ref="U9:V9"/>
    <mergeCell ref="X8:Y8"/>
    <mergeCell ref="B22:R22"/>
    <mergeCell ref="X19:Y19"/>
    <mergeCell ref="X18:Y18"/>
    <mergeCell ref="X21:Y21"/>
    <mergeCell ref="X22:Y22"/>
    <mergeCell ref="B19:V19"/>
    <mergeCell ref="B20:V20"/>
    <mergeCell ref="X20:Y20"/>
    <mergeCell ref="U8:V8"/>
    <mergeCell ref="B18:V18"/>
    <mergeCell ref="U1:Y1"/>
    <mergeCell ref="U2:Y2"/>
    <mergeCell ref="U3:Y3"/>
    <mergeCell ref="B17:Y17"/>
    <mergeCell ref="B9:E9"/>
    <mergeCell ref="B16:Y16"/>
    <mergeCell ref="B13:Y13"/>
    <mergeCell ref="B12:Y12"/>
    <mergeCell ref="V10:Y10"/>
    <mergeCell ref="B5:E5"/>
    <mergeCell ref="U5:Y5"/>
    <mergeCell ref="X9:Y9"/>
    <mergeCell ref="B15:Y15"/>
    <mergeCell ref="U6:Y6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64"/>
  <sheetViews>
    <sheetView zoomScale="70" zoomScaleNormal="70" zoomScalePageLayoutView="0" workbookViewId="0" topLeftCell="A1">
      <selection activeCell="G10" sqref="G10"/>
    </sheetView>
  </sheetViews>
  <sheetFormatPr defaultColWidth="9.00390625" defaultRowHeight="12.75"/>
  <cols>
    <col min="1" max="1" width="1.25" style="0" customWidth="1"/>
    <col min="2" max="2" width="52.875" style="0" customWidth="1"/>
    <col min="3" max="3" width="11.375" style="0" customWidth="1"/>
    <col min="4" max="6" width="16.00390625" style="0" customWidth="1"/>
    <col min="7" max="7" width="16.75390625" style="0" customWidth="1"/>
    <col min="8" max="8" width="14.875" style="0" customWidth="1"/>
    <col min="9" max="9" width="15.125" style="0" customWidth="1"/>
    <col min="10" max="10" width="14.625" style="0" customWidth="1"/>
  </cols>
  <sheetData>
    <row r="1" spans="5:10" ht="12.75">
      <c r="E1" s="2"/>
      <c r="F1" s="2"/>
      <c r="G1" s="37"/>
      <c r="H1" s="453"/>
      <c r="I1" s="453"/>
      <c r="J1" s="453"/>
    </row>
    <row r="2" spans="5:10" ht="12.75" customHeight="1">
      <c r="E2" s="2"/>
      <c r="F2" s="2"/>
      <c r="G2" s="427" t="str">
        <f>'Касс.пл. ХМАО'!G2:J2</f>
        <v>к протоколу № 22 от 28.12.2015</v>
      </c>
      <c r="H2" s="427"/>
      <c r="I2" s="427"/>
      <c r="J2" s="427"/>
    </row>
    <row r="3" spans="5:10" ht="12.75">
      <c r="E3" s="2"/>
      <c r="F3" s="2"/>
      <c r="G3" s="37"/>
      <c r="H3" s="421"/>
      <c r="I3" s="421"/>
      <c r="J3" s="421"/>
    </row>
    <row r="4" spans="5:10" ht="12.75" customHeight="1">
      <c r="E4" s="2"/>
      <c r="F4" s="2"/>
      <c r="G4" s="86"/>
      <c r="H4" s="86"/>
      <c r="I4" s="87" t="s">
        <v>8</v>
      </c>
      <c r="J4" s="86"/>
    </row>
    <row r="5" spans="5:10" ht="12.75" customHeight="1">
      <c r="E5" s="2"/>
      <c r="F5" s="2"/>
      <c r="G5" s="422" t="str">
        <f>'Остаток Обл. бюдж.'!G5:J5</f>
        <v>Директор</v>
      </c>
      <c r="H5" s="422"/>
      <c r="I5" s="422"/>
      <c r="J5" s="422"/>
    </row>
    <row r="6" spans="5:10" ht="11.25" customHeight="1">
      <c r="E6" s="2"/>
      <c r="F6" s="2"/>
      <c r="G6" s="37"/>
      <c r="H6" s="88"/>
      <c r="I6" s="89" t="s">
        <v>113</v>
      </c>
      <c r="J6" s="88"/>
    </row>
    <row r="7" spans="5:10" ht="15" customHeight="1">
      <c r="E7" s="2"/>
      <c r="F7" s="2"/>
      <c r="G7" s="425" t="str">
        <f>'Касс.пл. ХМАО'!G7:J7</f>
        <v>                                           Рожкова Л.Н.</v>
      </c>
      <c r="H7" s="425"/>
      <c r="I7" s="425"/>
      <c r="J7" s="425"/>
    </row>
    <row r="8" spans="5:10" ht="10.5" customHeight="1">
      <c r="E8" s="2"/>
      <c r="F8" s="2"/>
      <c r="G8" s="426" t="s">
        <v>136</v>
      </c>
      <c r="H8" s="426"/>
      <c r="I8" s="426"/>
      <c r="J8" s="426"/>
    </row>
    <row r="9" spans="5:10" ht="12.75">
      <c r="E9" s="2"/>
      <c r="F9" s="2"/>
      <c r="G9" s="125" t="str">
        <f>'Касс.пл. ХМАО'!G9</f>
        <v>" 28 "</v>
      </c>
      <c r="H9" s="92" t="str">
        <f>'Касс.пл. ХМАО'!H9</f>
        <v>декабря   2015 года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32.25" customHeight="1">
      <c r="B12" s="454" t="s">
        <v>178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 план Обл. бюдж.'!B14:J14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7" t="s">
        <v>11</v>
      </c>
      <c r="C17" s="439" t="s">
        <v>35</v>
      </c>
      <c r="D17" s="411" t="s">
        <v>198</v>
      </c>
      <c r="E17" s="433" t="s">
        <v>98</v>
      </c>
      <c r="F17" s="434"/>
      <c r="G17" s="434"/>
      <c r="H17" s="435"/>
      <c r="I17" s="411" t="s">
        <v>143</v>
      </c>
      <c r="J17" s="411" t="s">
        <v>195</v>
      </c>
    </row>
    <row r="18" spans="2:10" ht="18" customHeight="1">
      <c r="B18" s="438"/>
      <c r="C18" s="440"/>
      <c r="D18" s="412"/>
      <c r="E18" s="128" t="s">
        <v>99</v>
      </c>
      <c r="F18" s="128" t="s">
        <v>100</v>
      </c>
      <c r="G18" s="128" t="s">
        <v>101</v>
      </c>
      <c r="H18" s="128" t="s">
        <v>102</v>
      </c>
      <c r="I18" s="412"/>
      <c r="J18" s="412"/>
    </row>
    <row r="19" spans="2:10" ht="18" customHeight="1">
      <c r="B19" s="12" t="s">
        <v>97</v>
      </c>
      <c r="C19" s="15"/>
      <c r="D19" s="300">
        <f>E19+F19+G19+H19</f>
        <v>152935</v>
      </c>
      <c r="E19" s="115">
        <v>152935</v>
      </c>
      <c r="F19" s="115"/>
      <c r="G19" s="115"/>
      <c r="H19" s="115"/>
      <c r="I19" s="115"/>
      <c r="J19" s="115"/>
    </row>
    <row r="20" spans="2:10" ht="18" customHeight="1">
      <c r="B20" s="12" t="s">
        <v>106</v>
      </c>
      <c r="C20" s="15"/>
      <c r="D20" s="300">
        <f>E20+F20+G20+H20</f>
        <v>0</v>
      </c>
      <c r="E20" s="300">
        <f aca="true" t="shared" si="0" ref="E20:J20">E22-E19</f>
        <v>0</v>
      </c>
      <c r="F20" s="300">
        <f t="shared" si="0"/>
        <v>0</v>
      </c>
      <c r="G20" s="300">
        <f t="shared" si="0"/>
        <v>0</v>
      </c>
      <c r="H20" s="300">
        <f t="shared" si="0"/>
        <v>0</v>
      </c>
      <c r="I20" s="300">
        <f t="shared" si="0"/>
        <v>0</v>
      </c>
      <c r="J20" s="300">
        <f t="shared" si="0"/>
        <v>0</v>
      </c>
    </row>
    <row r="21" spans="2:10" ht="9.75" customHeight="1">
      <c r="B21" s="12" t="s">
        <v>33</v>
      </c>
      <c r="C21" s="15"/>
      <c r="D21" s="298"/>
      <c r="E21" s="116"/>
      <c r="F21" s="116"/>
      <c r="G21" s="116"/>
      <c r="H21" s="116"/>
      <c r="I21" s="116"/>
      <c r="J21" s="116"/>
    </row>
    <row r="22" spans="2:10" ht="21" customHeight="1">
      <c r="B22" s="12" t="s">
        <v>38</v>
      </c>
      <c r="C22" s="13"/>
      <c r="D22" s="299">
        <f>E22+F22+G22+H22</f>
        <v>152935</v>
      </c>
      <c r="E22" s="299">
        <f aca="true" t="shared" si="1" ref="E22:J22">E24+E28+E40+E43+E47+E48+E59</f>
        <v>152935</v>
      </c>
      <c r="F22" s="299">
        <f t="shared" si="1"/>
        <v>0</v>
      </c>
      <c r="G22" s="299">
        <f t="shared" si="1"/>
        <v>0</v>
      </c>
      <c r="H22" s="299">
        <f t="shared" si="1"/>
        <v>0</v>
      </c>
      <c r="I22" s="299">
        <f t="shared" si="1"/>
        <v>0</v>
      </c>
      <c r="J22" s="299">
        <f t="shared" si="1"/>
        <v>0</v>
      </c>
    </row>
    <row r="23" spans="2:10" ht="9.75" customHeight="1">
      <c r="B23" s="12" t="s">
        <v>33</v>
      </c>
      <c r="C23" s="13"/>
      <c r="D23" s="303"/>
      <c r="E23" s="119"/>
      <c r="F23" s="119"/>
      <c r="G23" s="119"/>
      <c r="H23" s="119"/>
      <c r="I23" s="119"/>
      <c r="J23" s="119"/>
    </row>
    <row r="24" spans="2:10" ht="27" customHeight="1">
      <c r="B24" s="17" t="s">
        <v>105</v>
      </c>
      <c r="C24" s="20">
        <v>210</v>
      </c>
      <c r="D24" s="299">
        <f>E24+F24+G24+H24</f>
        <v>0</v>
      </c>
      <c r="E24" s="299">
        <f aca="true" t="shared" si="2" ref="E24:J24">E25+E26+E27</f>
        <v>0</v>
      </c>
      <c r="F24" s="299">
        <f t="shared" si="2"/>
        <v>0</v>
      </c>
      <c r="G24" s="299">
        <f t="shared" si="2"/>
        <v>0</v>
      </c>
      <c r="H24" s="299">
        <f t="shared" si="2"/>
        <v>0</v>
      </c>
      <c r="I24" s="299">
        <f t="shared" si="2"/>
        <v>0</v>
      </c>
      <c r="J24" s="299">
        <f t="shared" si="2"/>
        <v>0</v>
      </c>
    </row>
    <row r="25" spans="2:10" ht="21" customHeight="1">
      <c r="B25" s="16" t="s">
        <v>39</v>
      </c>
      <c r="C25" s="8" t="s">
        <v>40</v>
      </c>
      <c r="D25" s="303">
        <f>E25+F25+G25+H25</f>
        <v>0</v>
      </c>
      <c r="E25" s="120"/>
      <c r="F25" s="120"/>
      <c r="G25" s="120"/>
      <c r="H25" s="120"/>
      <c r="I25" s="120"/>
      <c r="J25" s="120"/>
    </row>
    <row r="26" spans="2:10" ht="21" customHeight="1">
      <c r="B26" s="16" t="s">
        <v>41</v>
      </c>
      <c r="C26" s="6">
        <v>212</v>
      </c>
      <c r="D26" s="303">
        <f>E26+F26+G26+H26</f>
        <v>0</v>
      </c>
      <c r="E26" s="120"/>
      <c r="F26" s="120"/>
      <c r="G26" s="120"/>
      <c r="H26" s="120"/>
      <c r="I26" s="120"/>
      <c r="J26" s="120"/>
    </row>
    <row r="27" spans="2:10" ht="21" customHeight="1">
      <c r="B27" s="16" t="s">
        <v>42</v>
      </c>
      <c r="C27" s="8" t="s">
        <v>43</v>
      </c>
      <c r="D27" s="303">
        <f>E27+F27+G27+H27</f>
        <v>0</v>
      </c>
      <c r="E27" s="120"/>
      <c r="F27" s="120"/>
      <c r="G27" s="120"/>
      <c r="H27" s="120"/>
      <c r="I27" s="120"/>
      <c r="J27" s="120"/>
    </row>
    <row r="28" spans="2:10" ht="21" customHeight="1">
      <c r="B28" s="17" t="s">
        <v>44</v>
      </c>
      <c r="C28" s="10" t="s">
        <v>45</v>
      </c>
      <c r="D28" s="299">
        <f>E28+F28+G28+H28</f>
        <v>152935</v>
      </c>
      <c r="E28" s="299">
        <f aca="true" t="shared" si="3" ref="E28:J28">E30+E31+E32+E33+E34+E37</f>
        <v>152935</v>
      </c>
      <c r="F28" s="299">
        <f t="shared" si="3"/>
        <v>0</v>
      </c>
      <c r="G28" s="299">
        <f t="shared" si="3"/>
        <v>0</v>
      </c>
      <c r="H28" s="299">
        <f t="shared" si="3"/>
        <v>0</v>
      </c>
      <c r="I28" s="299">
        <f t="shared" si="3"/>
        <v>0</v>
      </c>
      <c r="J28" s="299">
        <f t="shared" si="3"/>
        <v>0</v>
      </c>
    </row>
    <row r="29" spans="2:10" ht="10.5" customHeight="1">
      <c r="B29" s="16" t="s">
        <v>32</v>
      </c>
      <c r="C29" s="7"/>
      <c r="D29" s="303"/>
      <c r="E29" s="119"/>
      <c r="F29" s="119"/>
      <c r="G29" s="119"/>
      <c r="H29" s="119"/>
      <c r="I29" s="119"/>
      <c r="J29" s="119"/>
    </row>
    <row r="30" spans="2:10" ht="21" customHeight="1">
      <c r="B30" s="16" t="s">
        <v>46</v>
      </c>
      <c r="C30" s="8" t="s">
        <v>47</v>
      </c>
      <c r="D30" s="303">
        <f>E30+F30+G30+H30</f>
        <v>0</v>
      </c>
      <c r="E30" s="120"/>
      <c r="F30" s="120"/>
      <c r="G30" s="120"/>
      <c r="H30" s="120"/>
      <c r="I30" s="120"/>
      <c r="J30" s="120"/>
    </row>
    <row r="31" spans="2:10" ht="21" customHeight="1">
      <c r="B31" s="16" t="s">
        <v>48</v>
      </c>
      <c r="C31" s="8" t="s">
        <v>49</v>
      </c>
      <c r="D31" s="303">
        <f aca="true" t="shared" si="4" ref="D31:D64">E31+F31+G31+H31</f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50</v>
      </c>
      <c r="C32" s="8" t="s">
        <v>51</v>
      </c>
      <c r="D32" s="303">
        <f t="shared" si="4"/>
        <v>0</v>
      </c>
      <c r="E32" s="120"/>
      <c r="F32" s="120"/>
      <c r="G32" s="120"/>
      <c r="H32" s="120"/>
      <c r="I32" s="120"/>
      <c r="J32" s="120"/>
    </row>
    <row r="33" spans="2:10" ht="21" customHeight="1">
      <c r="B33" s="16" t="s">
        <v>52</v>
      </c>
      <c r="C33" s="8" t="s">
        <v>53</v>
      </c>
      <c r="D33" s="303">
        <f t="shared" si="4"/>
        <v>0</v>
      </c>
      <c r="E33" s="120"/>
      <c r="F33" s="120"/>
      <c r="G33" s="120"/>
      <c r="H33" s="120"/>
      <c r="I33" s="120"/>
      <c r="J33" s="120"/>
    </row>
    <row r="34" spans="2:10" ht="21" customHeight="1">
      <c r="B34" s="16" t="s">
        <v>54</v>
      </c>
      <c r="C34" s="6">
        <v>225</v>
      </c>
      <c r="D34" s="303">
        <f t="shared" si="4"/>
        <v>152935</v>
      </c>
      <c r="E34" s="120">
        <v>152935</v>
      </c>
      <c r="F34" s="120"/>
      <c r="G34" s="120"/>
      <c r="H34" s="120"/>
      <c r="I34" s="120"/>
      <c r="J34" s="120"/>
    </row>
    <row r="35" spans="2:10" ht="21" customHeight="1">
      <c r="B35" s="16" t="s">
        <v>32</v>
      </c>
      <c r="C35" s="6"/>
      <c r="D35" s="303">
        <f t="shared" si="4"/>
        <v>0</v>
      </c>
      <c r="E35" s="120"/>
      <c r="F35" s="120"/>
      <c r="G35" s="120"/>
      <c r="H35" s="120"/>
      <c r="I35" s="120"/>
      <c r="J35" s="120"/>
    </row>
    <row r="36" spans="2:10" ht="21" customHeight="1">
      <c r="B36" s="16" t="s">
        <v>199</v>
      </c>
      <c r="C36" s="6"/>
      <c r="D36" s="303">
        <f t="shared" si="4"/>
        <v>0</v>
      </c>
      <c r="E36" s="120"/>
      <c r="F36" s="120"/>
      <c r="G36" s="120"/>
      <c r="H36" s="120"/>
      <c r="I36" s="120"/>
      <c r="J36" s="120"/>
    </row>
    <row r="37" spans="2:10" ht="21" customHeight="1">
      <c r="B37" s="16" t="s">
        <v>110</v>
      </c>
      <c r="C37" s="6">
        <v>226</v>
      </c>
      <c r="D37" s="303">
        <f t="shared" si="4"/>
        <v>0</v>
      </c>
      <c r="E37" s="120"/>
      <c r="F37" s="120"/>
      <c r="G37" s="120"/>
      <c r="H37" s="120"/>
      <c r="I37" s="120"/>
      <c r="J37" s="120"/>
    </row>
    <row r="38" spans="2:10" ht="21" customHeight="1">
      <c r="B38" s="16" t="s">
        <v>32</v>
      </c>
      <c r="C38" s="6"/>
      <c r="D38" s="303">
        <f t="shared" si="4"/>
        <v>0</v>
      </c>
      <c r="E38" s="120"/>
      <c r="F38" s="120"/>
      <c r="G38" s="120"/>
      <c r="H38" s="120"/>
      <c r="I38" s="120"/>
      <c r="J38" s="120"/>
    </row>
    <row r="39" spans="2:10" ht="21" customHeight="1">
      <c r="B39" s="16" t="s">
        <v>200</v>
      </c>
      <c r="C39" s="6"/>
      <c r="D39" s="303">
        <f t="shared" si="4"/>
        <v>0</v>
      </c>
      <c r="E39" s="120"/>
      <c r="F39" s="120"/>
      <c r="G39" s="120"/>
      <c r="H39" s="120"/>
      <c r="I39" s="120"/>
      <c r="J39" s="120"/>
    </row>
    <row r="40" spans="2:10" ht="38.25" customHeight="1">
      <c r="B40" s="17" t="s">
        <v>103</v>
      </c>
      <c r="C40" s="9">
        <v>240</v>
      </c>
      <c r="D40" s="303">
        <f t="shared" si="4"/>
        <v>0</v>
      </c>
      <c r="E40" s="299">
        <f aca="true" t="shared" si="5" ref="E40:J40">E42</f>
        <v>0</v>
      </c>
      <c r="F40" s="299">
        <f t="shared" si="5"/>
        <v>0</v>
      </c>
      <c r="G40" s="299">
        <f t="shared" si="5"/>
        <v>0</v>
      </c>
      <c r="H40" s="299">
        <f t="shared" si="5"/>
        <v>0</v>
      </c>
      <c r="I40" s="299">
        <f t="shared" si="5"/>
        <v>0</v>
      </c>
      <c r="J40" s="299">
        <f t="shared" si="5"/>
        <v>0</v>
      </c>
    </row>
    <row r="41" spans="2:10" ht="9.75" customHeight="1">
      <c r="B41" s="16" t="s">
        <v>32</v>
      </c>
      <c r="C41" s="6"/>
      <c r="D41" s="303">
        <f t="shared" si="4"/>
        <v>0</v>
      </c>
      <c r="E41" s="119"/>
      <c r="F41" s="119"/>
      <c r="G41" s="119"/>
      <c r="H41" s="119"/>
      <c r="I41" s="119"/>
      <c r="J41" s="119"/>
    </row>
    <row r="42" spans="2:10" ht="30.75" customHeight="1">
      <c r="B42" s="18" t="s">
        <v>104</v>
      </c>
      <c r="C42" s="8" t="s">
        <v>55</v>
      </c>
      <c r="D42" s="303">
        <f t="shared" si="4"/>
        <v>0</v>
      </c>
      <c r="E42" s="120"/>
      <c r="F42" s="120"/>
      <c r="G42" s="120"/>
      <c r="H42" s="120"/>
      <c r="I42" s="120"/>
      <c r="J42" s="120"/>
    </row>
    <row r="43" spans="2:10" ht="21" customHeight="1">
      <c r="B43" s="17" t="s">
        <v>56</v>
      </c>
      <c r="C43" s="10" t="s">
        <v>57</v>
      </c>
      <c r="D43" s="303">
        <f t="shared" si="4"/>
        <v>0</v>
      </c>
      <c r="E43" s="299">
        <f aca="true" t="shared" si="6" ref="E43:J43">E45+E46</f>
        <v>0</v>
      </c>
      <c r="F43" s="299">
        <f t="shared" si="6"/>
        <v>0</v>
      </c>
      <c r="G43" s="299">
        <f t="shared" si="6"/>
        <v>0</v>
      </c>
      <c r="H43" s="299">
        <f t="shared" si="6"/>
        <v>0</v>
      </c>
      <c r="I43" s="299">
        <f t="shared" si="6"/>
        <v>0</v>
      </c>
      <c r="J43" s="299">
        <f t="shared" si="6"/>
        <v>0</v>
      </c>
    </row>
    <row r="44" spans="2:10" ht="10.5" customHeight="1">
      <c r="B44" s="16" t="s">
        <v>32</v>
      </c>
      <c r="C44" s="7"/>
      <c r="D44" s="303">
        <f t="shared" si="4"/>
        <v>0</v>
      </c>
      <c r="E44" s="119"/>
      <c r="F44" s="119"/>
      <c r="G44" s="119"/>
      <c r="H44" s="119"/>
      <c r="I44" s="119"/>
      <c r="J44" s="119"/>
    </row>
    <row r="45" spans="2:10" ht="21" customHeight="1">
      <c r="B45" s="16" t="s">
        <v>58</v>
      </c>
      <c r="C45" s="8" t="s">
        <v>59</v>
      </c>
      <c r="D45" s="303">
        <f t="shared" si="4"/>
        <v>0</v>
      </c>
      <c r="E45" s="120"/>
      <c r="F45" s="120"/>
      <c r="G45" s="120"/>
      <c r="H45" s="120"/>
      <c r="I45" s="120"/>
      <c r="J45" s="120"/>
    </row>
    <row r="46" spans="2:10" ht="35.25" customHeight="1">
      <c r="B46" s="16" t="s">
        <v>60</v>
      </c>
      <c r="C46" s="8" t="s">
        <v>61</v>
      </c>
      <c r="D46" s="303">
        <f t="shared" si="4"/>
        <v>0</v>
      </c>
      <c r="E46" s="120"/>
      <c r="F46" s="120"/>
      <c r="G46" s="120"/>
      <c r="H46" s="120"/>
      <c r="I46" s="120"/>
      <c r="J46" s="120"/>
    </row>
    <row r="47" spans="2:10" ht="21" customHeight="1">
      <c r="B47" s="17" t="s">
        <v>62</v>
      </c>
      <c r="C47" s="10" t="s">
        <v>63</v>
      </c>
      <c r="D47" s="303">
        <f t="shared" si="4"/>
        <v>0</v>
      </c>
      <c r="E47" s="121"/>
      <c r="F47" s="121"/>
      <c r="G47" s="121"/>
      <c r="H47" s="121"/>
      <c r="I47" s="121"/>
      <c r="J47" s="121"/>
    </row>
    <row r="48" spans="2:10" ht="35.25" customHeight="1">
      <c r="B48" s="17" t="s">
        <v>64</v>
      </c>
      <c r="C48" s="10" t="s">
        <v>65</v>
      </c>
      <c r="D48" s="303">
        <f t="shared" si="4"/>
        <v>0</v>
      </c>
      <c r="E48" s="299">
        <f aca="true" t="shared" si="7" ref="E48:J48">E50+E51+E52+E53</f>
        <v>0</v>
      </c>
      <c r="F48" s="299">
        <f t="shared" si="7"/>
        <v>0</v>
      </c>
      <c r="G48" s="299">
        <f t="shared" si="7"/>
        <v>0</v>
      </c>
      <c r="H48" s="299">
        <f t="shared" si="7"/>
        <v>0</v>
      </c>
      <c r="I48" s="299">
        <f t="shared" si="7"/>
        <v>0</v>
      </c>
      <c r="J48" s="299">
        <f t="shared" si="7"/>
        <v>0</v>
      </c>
    </row>
    <row r="49" spans="2:10" ht="12" customHeight="1">
      <c r="B49" s="16" t="s">
        <v>32</v>
      </c>
      <c r="C49" s="7"/>
      <c r="D49" s="303">
        <f t="shared" si="4"/>
        <v>0</v>
      </c>
      <c r="E49" s="119"/>
      <c r="F49" s="119"/>
      <c r="G49" s="119"/>
      <c r="H49" s="119"/>
      <c r="I49" s="119"/>
      <c r="J49" s="119"/>
    </row>
    <row r="50" spans="2:10" ht="27" customHeight="1">
      <c r="B50" s="16" t="s">
        <v>66</v>
      </c>
      <c r="C50" s="8" t="s">
        <v>67</v>
      </c>
      <c r="D50" s="303">
        <f t="shared" si="4"/>
        <v>0</v>
      </c>
      <c r="E50" s="120"/>
      <c r="F50" s="120"/>
      <c r="G50" s="120"/>
      <c r="H50" s="120"/>
      <c r="I50" s="120"/>
      <c r="J50" s="120"/>
    </row>
    <row r="51" spans="2:10" ht="27" customHeight="1">
      <c r="B51" s="16" t="s">
        <v>68</v>
      </c>
      <c r="C51" s="8" t="s">
        <v>69</v>
      </c>
      <c r="D51" s="303">
        <f t="shared" si="4"/>
        <v>0</v>
      </c>
      <c r="E51" s="120"/>
      <c r="F51" s="120"/>
      <c r="G51" s="120"/>
      <c r="H51" s="120"/>
      <c r="I51" s="120"/>
      <c r="J51" s="120"/>
    </row>
    <row r="52" spans="2:10" ht="37.5" customHeight="1">
      <c r="B52" s="16" t="s">
        <v>80</v>
      </c>
      <c r="C52" s="8" t="s">
        <v>81</v>
      </c>
      <c r="D52" s="303">
        <f t="shared" si="4"/>
        <v>0</v>
      </c>
      <c r="E52" s="120"/>
      <c r="F52" s="120"/>
      <c r="G52" s="120"/>
      <c r="H52" s="120"/>
      <c r="I52" s="120"/>
      <c r="J52" s="120"/>
    </row>
    <row r="53" spans="2:10" ht="21" customHeight="1">
      <c r="B53" s="16" t="s">
        <v>70</v>
      </c>
      <c r="C53" s="8" t="s">
        <v>71</v>
      </c>
      <c r="D53" s="303">
        <f t="shared" si="4"/>
        <v>0</v>
      </c>
      <c r="E53" s="120"/>
      <c r="F53" s="120"/>
      <c r="G53" s="120"/>
      <c r="H53" s="120"/>
      <c r="I53" s="120"/>
      <c r="J53" s="120"/>
    </row>
    <row r="54" spans="2:10" ht="21" customHeight="1">
      <c r="B54" s="16" t="s">
        <v>32</v>
      </c>
      <c r="C54" s="8"/>
      <c r="D54" s="303">
        <f t="shared" si="4"/>
        <v>0</v>
      </c>
      <c r="E54" s="120"/>
      <c r="F54" s="120"/>
      <c r="G54" s="120"/>
      <c r="H54" s="120"/>
      <c r="I54" s="120"/>
      <c r="J54" s="120"/>
    </row>
    <row r="55" spans="2:10" ht="21" customHeight="1">
      <c r="B55" s="16" t="s">
        <v>201</v>
      </c>
      <c r="C55" s="8"/>
      <c r="D55" s="303">
        <f t="shared" si="4"/>
        <v>0</v>
      </c>
      <c r="E55" s="120"/>
      <c r="F55" s="120"/>
      <c r="G55" s="120"/>
      <c r="H55" s="120"/>
      <c r="I55" s="120"/>
      <c r="J55" s="120"/>
    </row>
    <row r="56" spans="2:10" ht="21" customHeight="1">
      <c r="B56" s="16" t="s">
        <v>202</v>
      </c>
      <c r="C56" s="8"/>
      <c r="D56" s="303">
        <f t="shared" si="4"/>
        <v>0</v>
      </c>
      <c r="E56" s="120"/>
      <c r="F56" s="120"/>
      <c r="G56" s="120"/>
      <c r="H56" s="120"/>
      <c r="I56" s="120"/>
      <c r="J56" s="120"/>
    </row>
    <row r="57" spans="2:10" ht="21" customHeight="1">
      <c r="B57" s="16" t="s">
        <v>203</v>
      </c>
      <c r="C57" s="8"/>
      <c r="D57" s="303">
        <f t="shared" si="4"/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204</v>
      </c>
      <c r="C58" s="8"/>
      <c r="D58" s="303">
        <f t="shared" si="4"/>
        <v>0</v>
      </c>
      <c r="E58" s="120"/>
      <c r="F58" s="120"/>
      <c r="G58" s="120"/>
      <c r="H58" s="120"/>
      <c r="I58" s="120"/>
      <c r="J58" s="120"/>
    </row>
    <row r="59" spans="2:10" ht="21" customHeight="1">
      <c r="B59" s="17" t="s">
        <v>72</v>
      </c>
      <c r="C59" s="10" t="s">
        <v>73</v>
      </c>
      <c r="D59" s="303">
        <f t="shared" si="4"/>
        <v>0</v>
      </c>
      <c r="E59" s="299">
        <f aca="true" t="shared" si="8" ref="E59:J59">E61+E62</f>
        <v>0</v>
      </c>
      <c r="F59" s="299">
        <f t="shared" si="8"/>
        <v>0</v>
      </c>
      <c r="G59" s="299">
        <f t="shared" si="8"/>
        <v>0</v>
      </c>
      <c r="H59" s="299">
        <f t="shared" si="8"/>
        <v>0</v>
      </c>
      <c r="I59" s="299">
        <f t="shared" si="8"/>
        <v>0</v>
      </c>
      <c r="J59" s="299">
        <f t="shared" si="8"/>
        <v>0</v>
      </c>
    </row>
    <row r="60" spans="2:10" ht="10.5" customHeight="1">
      <c r="B60" s="16" t="s">
        <v>32</v>
      </c>
      <c r="C60" s="7"/>
      <c r="D60" s="303">
        <f t="shared" si="4"/>
        <v>0</v>
      </c>
      <c r="E60" s="119"/>
      <c r="F60" s="119"/>
      <c r="G60" s="119"/>
      <c r="H60" s="119"/>
      <c r="I60" s="119"/>
      <c r="J60" s="119"/>
    </row>
    <row r="61" spans="2:10" ht="33" customHeight="1">
      <c r="B61" s="16" t="s">
        <v>74</v>
      </c>
      <c r="C61" s="8" t="s">
        <v>75</v>
      </c>
      <c r="D61" s="303">
        <f t="shared" si="4"/>
        <v>0</v>
      </c>
      <c r="E61" s="120"/>
      <c r="F61" s="120"/>
      <c r="G61" s="120"/>
      <c r="H61" s="120"/>
      <c r="I61" s="120"/>
      <c r="J61" s="120"/>
    </row>
    <row r="62" spans="2:10" ht="30.75" customHeight="1">
      <c r="B62" s="16" t="s">
        <v>76</v>
      </c>
      <c r="C62" s="8" t="s">
        <v>77</v>
      </c>
      <c r="D62" s="303">
        <f t="shared" si="4"/>
        <v>0</v>
      </c>
      <c r="E62" s="120"/>
      <c r="F62" s="120"/>
      <c r="G62" s="120"/>
      <c r="H62" s="120"/>
      <c r="I62" s="120"/>
      <c r="J62" s="120"/>
    </row>
    <row r="63" spans="2:10" ht="9.75" customHeight="1">
      <c r="B63" s="16" t="s">
        <v>78</v>
      </c>
      <c r="C63" s="7"/>
      <c r="D63" s="303">
        <f t="shared" si="4"/>
        <v>0</v>
      </c>
      <c r="E63" s="119"/>
      <c r="F63" s="119"/>
      <c r="G63" s="119"/>
      <c r="H63" s="119"/>
      <c r="I63" s="119"/>
      <c r="J63" s="119"/>
    </row>
    <row r="64" spans="2:10" ht="21" customHeight="1">
      <c r="B64" s="16" t="s">
        <v>79</v>
      </c>
      <c r="C64" s="8" t="s">
        <v>36</v>
      </c>
      <c r="D64" s="303">
        <f t="shared" si="4"/>
        <v>0</v>
      </c>
      <c r="E64" s="120"/>
      <c r="F64" s="120"/>
      <c r="G64" s="120"/>
      <c r="H64" s="120"/>
      <c r="I64" s="120"/>
      <c r="J64" s="120"/>
    </row>
  </sheetData>
  <sheetProtection password="C541" sheet="1" objects="1" scenarios="1" formatCells="0" formatColumns="0" formatRow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A70"/>
  <sheetViews>
    <sheetView zoomScale="80" zoomScaleNormal="80" zoomScalePageLayoutView="0" workbookViewId="0" topLeftCell="B1">
      <selection activeCell="H31" sqref="H31"/>
    </sheetView>
  </sheetViews>
  <sheetFormatPr defaultColWidth="9.00390625" defaultRowHeight="12.75"/>
  <cols>
    <col min="1" max="1" width="2.00390625" style="0" customWidth="1"/>
    <col min="2" max="2" width="54.75390625" style="0" customWidth="1"/>
    <col min="3" max="3" width="11.75390625" style="0" customWidth="1"/>
    <col min="4" max="4" width="16.00390625" style="0" customWidth="1"/>
    <col min="5" max="5" width="15.875" style="0" customWidth="1"/>
    <col min="6" max="6" width="15.25390625" style="0" customWidth="1"/>
    <col min="7" max="10" width="15.875" style="0" customWidth="1"/>
    <col min="11" max="11" width="25.375" style="0" customWidth="1"/>
  </cols>
  <sheetData>
    <row r="1" spans="5:10" ht="12.75">
      <c r="E1" s="94"/>
      <c r="F1" s="94"/>
      <c r="G1" s="37"/>
      <c r="H1" s="420"/>
      <c r="I1" s="420"/>
      <c r="J1" s="420"/>
    </row>
    <row r="2" spans="5:10" ht="12.75" customHeight="1">
      <c r="E2" s="94"/>
      <c r="F2" s="94"/>
      <c r="G2" s="427" t="str">
        <f>'Касс.пл. ХМАО'!G2:J2</f>
        <v>к протоколу № 22 от 28.12.2015</v>
      </c>
      <c r="H2" s="427"/>
      <c r="I2" s="427"/>
      <c r="J2" s="427"/>
    </row>
    <row r="3" spans="5:10" ht="12.75">
      <c r="E3" s="94"/>
      <c r="F3" s="94"/>
      <c r="G3" s="37"/>
      <c r="H3" s="421"/>
      <c r="I3" s="421"/>
      <c r="J3" s="421"/>
    </row>
    <row r="4" spans="5:10" ht="12.7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22" t="str">
        <f>'Остаток ХМАО'!G5:J5</f>
        <v>Директор</v>
      </c>
      <c r="H5" s="422"/>
      <c r="I5" s="422"/>
      <c r="J5" s="422"/>
    </row>
    <row r="6" spans="5:10" ht="11.25" customHeight="1">
      <c r="E6" s="94"/>
      <c r="F6" s="94"/>
      <c r="G6" s="37"/>
      <c r="H6" s="88"/>
      <c r="I6" s="89" t="s">
        <v>113</v>
      </c>
      <c r="J6" s="88"/>
    </row>
    <row r="7" spans="5:10" ht="15" customHeight="1">
      <c r="E7" s="94"/>
      <c r="F7" s="94"/>
      <c r="G7" s="425" t="str">
        <f>'Остаток ХМАО'!G7:J7</f>
        <v>                                           Рожкова Л.Н.</v>
      </c>
      <c r="H7" s="425"/>
      <c r="I7" s="425"/>
      <c r="J7" s="425"/>
    </row>
    <row r="8" spans="5:10" ht="10.5" customHeight="1">
      <c r="E8" s="94"/>
      <c r="F8" s="94"/>
      <c r="G8" s="426" t="s">
        <v>136</v>
      </c>
      <c r="H8" s="426"/>
      <c r="I8" s="426"/>
      <c r="J8" s="426"/>
    </row>
    <row r="9" spans="5:10" ht="12.75">
      <c r="E9" s="94"/>
      <c r="F9" s="94"/>
      <c r="G9" s="125" t="str">
        <f>'Остаток ХМАО'!G9</f>
        <v>" 28 "</v>
      </c>
      <c r="H9" s="92" t="str">
        <f>'Остаток ХМАО'!H9</f>
        <v>декабря   2015 года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13.5" customHeight="1">
      <c r="B12" s="436" t="s">
        <v>127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'Касс.пл. ХМАО'!B14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7" t="s">
        <v>11</v>
      </c>
      <c r="C17" s="439" t="s">
        <v>35</v>
      </c>
      <c r="D17" s="411" t="s">
        <v>206</v>
      </c>
      <c r="E17" s="433" t="s">
        <v>98</v>
      </c>
      <c r="F17" s="434"/>
      <c r="G17" s="434"/>
      <c r="H17" s="435"/>
      <c r="I17" s="411" t="s">
        <v>143</v>
      </c>
      <c r="J17" s="411" t="s">
        <v>195</v>
      </c>
    </row>
    <row r="18" spans="2:10" ht="18" customHeight="1">
      <c r="B18" s="438"/>
      <c r="C18" s="440"/>
      <c r="D18" s="412"/>
      <c r="E18" s="14" t="s">
        <v>99</v>
      </c>
      <c r="F18" s="14" t="s">
        <v>100</v>
      </c>
      <c r="G18" s="14" t="s">
        <v>101</v>
      </c>
      <c r="H18" s="14" t="s">
        <v>102</v>
      </c>
      <c r="I18" s="412"/>
      <c r="J18" s="412"/>
    </row>
    <row r="19" spans="2:10" ht="18" customHeight="1">
      <c r="B19" s="44" t="s">
        <v>97</v>
      </c>
      <c r="C19" s="45"/>
      <c r="D19" s="298">
        <f>E19+F19+G19+H19</f>
        <v>328606.28</v>
      </c>
      <c r="E19" s="298">
        <f>'Касс.пл.Внеб.(50300) (2)'!E19+'Касс.пл.Внеб.(50320)'!E19</f>
        <v>328606.28</v>
      </c>
      <c r="F19" s="298">
        <f>'Касс.пл.Внеб.(50300) (2)'!F19+'Касс.пл.Внеб.(50320)'!F19</f>
        <v>0</v>
      </c>
      <c r="G19" s="298">
        <f>'Касс.пл.Внеб.(50300) (2)'!G19+'Касс.пл.Внеб.(50320)'!G19</f>
        <v>0</v>
      </c>
      <c r="H19" s="298">
        <f>'Касс.пл.Внеб.(50300) (2)'!H19+'Касс.пл.Внеб.(50320)'!H19</f>
        <v>0</v>
      </c>
      <c r="I19" s="298">
        <f>'Касс.пл.Внеб.(50300) (2)'!I19+'Касс.пл.Внеб.(50320)'!I19</f>
        <v>0</v>
      </c>
      <c r="J19" s="298">
        <f>'Касс.пл.Внеб.(50300) (2)'!J19+'Касс.пл.Внеб.(50320)'!J19</f>
        <v>0</v>
      </c>
    </row>
    <row r="20" spans="2:11" ht="18" customHeight="1">
      <c r="B20" s="44" t="s">
        <v>106</v>
      </c>
      <c r="C20" s="45">
        <v>180</v>
      </c>
      <c r="D20" s="298">
        <f>E20+F20+G20+H20</f>
        <v>25082969.639999997</v>
      </c>
      <c r="E20" s="298">
        <f>IF(E22&gt;0,IF((E28-E19)=(E22+E23+E24+E25+E26+E27),E28-E19,"Ошибка!"),0)</f>
        <v>5057436.45</v>
      </c>
      <c r="F20" s="298">
        <v>5603606</v>
      </c>
      <c r="G20" s="298">
        <f>IF(G22&gt;0,IF((G28-G19)=(G22+G23+G24+G25+G26+G27),G28-G19,"Ошибка!"),0)</f>
        <v>7084268.56</v>
      </c>
      <c r="H20" s="298">
        <f>IF(H22&gt;0,IF((H28-H19)=(H22+H23+H24+H25+H26+H27),H28-H19,"Ошибка!"),0)</f>
        <v>7337658.63</v>
      </c>
      <c r="I20" s="298">
        <f>IF(I22&gt;0,IF((I28-I19)=(I22+I23+I24+I25+I26+I27),I28-I19,"Ошибка!"),0)</f>
        <v>28000000</v>
      </c>
      <c r="J20" s="298">
        <f>IF(J22&gt;0,IF((J28-J19)=(J22+J23+J24+J25+J26+J27),J28-J19,"Ошибка!"),0)</f>
        <v>29000000</v>
      </c>
      <c r="K20" s="113"/>
    </row>
    <row r="21" spans="2:10" ht="15" customHeight="1">
      <c r="B21" s="44" t="s">
        <v>33</v>
      </c>
      <c r="C21" s="45"/>
      <c r="D21" s="298"/>
      <c r="E21" s="111"/>
      <c r="F21" s="111"/>
      <c r="G21" s="111"/>
      <c r="H21" s="111"/>
      <c r="I21" s="111"/>
      <c r="J21" s="111"/>
    </row>
    <row r="22" spans="2:10" ht="18" customHeight="1">
      <c r="B22" s="44" t="s">
        <v>140</v>
      </c>
      <c r="C22" s="45">
        <v>130</v>
      </c>
      <c r="D22" s="298">
        <f>E22+F22+G22+H22</f>
        <v>24969191.959999997</v>
      </c>
      <c r="E22" s="137">
        <f>'Касс.пл.Внеб.(50300) (2)'!E22+'Касс.пл.Внеб.(50320)'!E22</f>
        <v>5057436.45</v>
      </c>
      <c r="F22" s="137">
        <f>'Касс.пл.Внеб.(50300) (2)'!F22+'Касс.пл.Внеб.(50320)'!F22</f>
        <v>5603606</v>
      </c>
      <c r="G22" s="137">
        <f>'Касс.пл.Внеб.(50300) (2)'!G22+'Касс.пл.Внеб.(50320)'!G22</f>
        <v>7083210.88</v>
      </c>
      <c r="H22" s="137">
        <f>'Касс.пл.Внеб.(50300) (2)'!H22+'Касс.пл.Внеб.(50320)'!H22</f>
        <v>7224938.63</v>
      </c>
      <c r="I22" s="137">
        <f>'Касс.пл.Внеб.(50300) (2)'!I22+'Касс.пл.Внеб.(50320)'!I22</f>
        <v>28000000</v>
      </c>
      <c r="J22" s="137">
        <f>'Касс.пл.Внеб.(50300) (2)'!J22+'Касс.пл.Внеб.(50320)'!J22</f>
        <v>29000000</v>
      </c>
    </row>
    <row r="23" spans="2:10" ht="28.5" customHeight="1">
      <c r="B23" s="44" t="s">
        <v>141</v>
      </c>
      <c r="C23" s="45">
        <v>140</v>
      </c>
      <c r="D23" s="298">
        <f>E23+F23+G23+H23</f>
        <v>0</v>
      </c>
      <c r="E23" s="137">
        <f>'Касс.пл.Внеб.(50300) (2)'!E23+'Касс.пл.Внеб.(50320)'!E23</f>
        <v>0</v>
      </c>
      <c r="F23" s="137">
        <f>'Касс.пл.Внеб.(50300) (2)'!F23+'Касс.пл.Внеб.(50320)'!F23</f>
        <v>0</v>
      </c>
      <c r="G23" s="137">
        <f>'Касс.пл.Внеб.(50300) (2)'!G23+'Касс.пл.Внеб.(50320)'!G23</f>
        <v>0</v>
      </c>
      <c r="H23" s="137">
        <f>'Касс.пл.Внеб.(50300) (2)'!H23+'Касс.пл.Внеб.(50320)'!H23</f>
        <v>0</v>
      </c>
      <c r="I23" s="137">
        <f>'Касс.пл.Внеб.(50300) (2)'!I23+'Касс.пл.Внеб.(50320)'!I23</f>
        <v>0</v>
      </c>
      <c r="J23" s="137">
        <f>'Касс.пл.Внеб.(50300) (2)'!J23+'Касс.пл.Внеб.(50320)'!J23</f>
        <v>0</v>
      </c>
    </row>
    <row r="24" spans="2:10" ht="16.5" customHeight="1">
      <c r="B24" s="44" t="s">
        <v>142</v>
      </c>
      <c r="C24" s="45">
        <v>440</v>
      </c>
      <c r="D24" s="298">
        <f>E24+F24+G24+H24</f>
        <v>1057.68</v>
      </c>
      <c r="E24" s="137">
        <f>'Касс.пл.Внеб.(50300) (2)'!E24+'Касс.пл.Внеб.(50320)'!E24</f>
        <v>0</v>
      </c>
      <c r="F24" s="137">
        <f>'Касс.пл.Внеб.(50300) (2)'!F24+'Касс.пл.Внеб.(50320)'!F24</f>
        <v>0</v>
      </c>
      <c r="G24" s="137">
        <f>'Касс.пл.Внеб.(50300) (2)'!G24+'Касс.пл.Внеб.(50320)'!G24</f>
        <v>1057.68</v>
      </c>
      <c r="H24" s="137">
        <f>'Касс.пл.Внеб.(50300) (2)'!H24+'Касс.пл.Внеб.(50320)'!H24</f>
        <v>0</v>
      </c>
      <c r="I24" s="137">
        <f>'Касс.пл.Внеб.(50300) (2)'!I24+'Касс.пл.Внеб.(50320)'!I24</f>
        <v>0</v>
      </c>
      <c r="J24" s="137">
        <f>'Касс.пл.Внеб.(50300) (2)'!J24+'Касс.пл.Внеб.(50320)'!J24</f>
        <v>0</v>
      </c>
    </row>
    <row r="25" spans="2:10" ht="15" customHeight="1">
      <c r="B25" s="44" t="s">
        <v>131</v>
      </c>
      <c r="C25" s="45">
        <v>180</v>
      </c>
      <c r="D25" s="298">
        <f>E25+F25+G25+H25</f>
        <v>0</v>
      </c>
      <c r="E25" s="137">
        <f>'Касс.пл.Внеб.(50300) (2)'!E25+'Касс.пл.Внеб.(50320)'!E25</f>
        <v>0</v>
      </c>
      <c r="F25" s="137">
        <f>'Касс.пл.Внеб.(50300) (2)'!F25+'Касс.пл.Внеб.(50320)'!F25</f>
        <v>0</v>
      </c>
      <c r="G25" s="137">
        <f>'Касс.пл.Внеб.(50300) (2)'!G25+'Касс.пл.Внеб.(50320)'!G25</f>
        <v>0</v>
      </c>
      <c r="H25" s="137">
        <f>'Касс.пл.Внеб.(50300) (2)'!H25+'Касс.пл.Внеб.(50320)'!H25</f>
        <v>0</v>
      </c>
      <c r="I25" s="137">
        <f>'Касс.пл.Внеб.(50300) (2)'!I25+'Касс.пл.Внеб.(50320)'!I25</f>
        <v>0</v>
      </c>
      <c r="J25" s="137">
        <f>'Касс.пл.Внеб.(50300) (2)'!J25+'Касс.пл.Внеб.(50320)'!J25</f>
        <v>0</v>
      </c>
    </row>
    <row r="26" spans="2:10" ht="15" customHeight="1">
      <c r="B26" s="44" t="s">
        <v>132</v>
      </c>
      <c r="C26" s="45">
        <v>180</v>
      </c>
      <c r="D26" s="298">
        <f>E26+F26+G26+H26</f>
        <v>112720</v>
      </c>
      <c r="E26" s="137">
        <f>'Касс.пл.Внеб.(50300) (2)'!E26+'Касс.пл.Внеб.(50320)'!E26</f>
        <v>0</v>
      </c>
      <c r="F26" s="137">
        <f>'Касс.пл.Внеб.(50300) (2)'!F26+'Касс.пл.Внеб.(50320)'!F26</f>
        <v>0</v>
      </c>
      <c r="G26" s="137">
        <f>'Касс.пл.Внеб.(50300) (2)'!G26+'Касс.пл.Внеб.(50320)'!G26</f>
        <v>0</v>
      </c>
      <c r="H26" s="137">
        <f>'Касс.пл.Внеб.(50300) (2)'!H26+'Касс.пл.Внеб.(50320)'!H26</f>
        <v>112720</v>
      </c>
      <c r="I26" s="137">
        <f>'Касс.пл.Внеб.(50300) (2)'!I26+'Касс.пл.Внеб.(50320)'!I26</f>
        <v>0</v>
      </c>
      <c r="J26" s="137">
        <f>'Касс.пл.Внеб.(50300) (2)'!J26+'Касс.пл.Внеб.(50320)'!J26</f>
        <v>0</v>
      </c>
    </row>
    <row r="27" spans="2:10" ht="15" customHeight="1">
      <c r="B27" s="44" t="s">
        <v>185</v>
      </c>
      <c r="C27" s="45">
        <v>120</v>
      </c>
      <c r="D27" s="301" t="s">
        <v>225</v>
      </c>
      <c r="E27" s="137">
        <f>'Касс.пл.Внеб.(50300) (2)'!E27+'Касс.пл.Внеб.(50320)'!E27</f>
        <v>0</v>
      </c>
      <c r="F27" s="306" t="s">
        <v>225</v>
      </c>
      <c r="G27" s="137">
        <f>'Касс.пл.Внеб.(50300) (2)'!G27+'Касс.пл.Внеб.(50320)'!G27</f>
        <v>0</v>
      </c>
      <c r="H27" s="137"/>
      <c r="I27" s="137">
        <f>'Касс.пл.Внеб.(50300) (2)'!I27+'Касс.пл.Внеб.(50320)'!I27</f>
        <v>0</v>
      </c>
      <c r="J27" s="137">
        <f>'Касс.пл.Внеб.(50300) (2)'!J27+'Касс.пл.Внеб.(50320)'!J27</f>
        <v>0</v>
      </c>
    </row>
    <row r="28" spans="2:10" ht="21" customHeight="1">
      <c r="B28" s="44" t="s">
        <v>38</v>
      </c>
      <c r="C28" s="46"/>
      <c r="D28" s="299">
        <f aca="true" t="shared" si="0" ref="D28:J28">D30+D34+D46+D49+D53+D54+D65</f>
        <v>25411575.92</v>
      </c>
      <c r="E28" s="299">
        <f>E30+E34+E46+E49+E53+E54+E65</f>
        <v>5386042.73</v>
      </c>
      <c r="F28" s="299">
        <f t="shared" si="0"/>
        <v>5603606</v>
      </c>
      <c r="G28" s="299">
        <f t="shared" si="0"/>
        <v>7084268.56</v>
      </c>
      <c r="H28" s="299">
        <f t="shared" si="0"/>
        <v>7337658.63</v>
      </c>
      <c r="I28" s="299">
        <f t="shared" si="0"/>
        <v>28000000</v>
      </c>
      <c r="J28" s="299">
        <f t="shared" si="0"/>
        <v>29000000</v>
      </c>
    </row>
    <row r="29" spans="2:10" ht="13.5" customHeight="1">
      <c r="B29" s="44" t="s">
        <v>33</v>
      </c>
      <c r="C29" s="46"/>
      <c r="D29" s="303"/>
      <c r="E29" s="138"/>
      <c r="F29" s="138"/>
      <c r="G29" s="138"/>
      <c r="H29" s="138"/>
      <c r="I29" s="138"/>
      <c r="J29" s="138"/>
    </row>
    <row r="30" spans="2:10" ht="27" customHeight="1">
      <c r="B30" s="47" t="s">
        <v>105</v>
      </c>
      <c r="C30" s="48">
        <v>210</v>
      </c>
      <c r="D30" s="299">
        <f>D31+D32+D33</f>
        <v>12665004.11</v>
      </c>
      <c r="E30" s="299">
        <f aca="true" t="shared" si="1" ref="E30:J30">E31+E32+E33</f>
        <v>3002806</v>
      </c>
      <c r="F30" s="299">
        <f t="shared" si="1"/>
        <v>1652889</v>
      </c>
      <c r="G30" s="299">
        <f t="shared" si="1"/>
        <v>4514893</v>
      </c>
      <c r="H30" s="299">
        <f t="shared" si="1"/>
        <v>3494416.11</v>
      </c>
      <c r="I30" s="299">
        <f t="shared" si="1"/>
        <v>16255891</v>
      </c>
      <c r="J30" s="299">
        <f t="shared" si="1"/>
        <v>17567886</v>
      </c>
    </row>
    <row r="31" spans="2:10" ht="21" customHeight="1">
      <c r="B31" s="16" t="s">
        <v>39</v>
      </c>
      <c r="C31" s="8" t="s">
        <v>40</v>
      </c>
      <c r="D31" s="303">
        <f>E31+F31+G31+H31</f>
        <v>10025004.11</v>
      </c>
      <c r="E31" s="139">
        <f>'Касс.пл.Внеб.(50300) (2)'!E31+'Касс.пл.Внеб.(50320)'!E30</f>
        <v>2303500</v>
      </c>
      <c r="F31" s="139">
        <f>'Касс.пл.Внеб.(50300) (2)'!F31+'Касс.пл.Внеб.(50320)'!F30</f>
        <v>1269500</v>
      </c>
      <c r="G31" s="139">
        <f>'Касс.пл.Внеб.(50300) (2)'!G31+'Касс.пл.Внеб.(50320)'!G30</f>
        <v>3471500</v>
      </c>
      <c r="H31" s="139">
        <f>'Касс.пл.Внеб.(50300) (2)'!H31+'Касс.пл.Внеб.(50320)'!H30</f>
        <v>2980504.11</v>
      </c>
      <c r="I31" s="139">
        <f>'Касс.пл.Внеб.(50300) (2)'!I31+'Касс.пл.Внеб.(50320)'!I30</f>
        <v>12493004</v>
      </c>
      <c r="J31" s="139">
        <f>'Касс.пл.Внеб.(50300) (2)'!J31+'Касс.пл.Внеб.(50320)'!J30</f>
        <v>13493000</v>
      </c>
    </row>
    <row r="32" spans="2:10" ht="21" customHeight="1">
      <c r="B32" s="16" t="s">
        <v>41</v>
      </c>
      <c r="C32" s="6">
        <v>212</v>
      </c>
      <c r="D32" s="303">
        <f>E32+F32+G32+H32</f>
        <v>0</v>
      </c>
      <c r="E32" s="139">
        <f>'Касс.пл.Внеб.(50300) (2)'!E32+'Касс.пл.Внеб.(50320)'!E31</f>
        <v>0</v>
      </c>
      <c r="F32" s="139">
        <f>'Касс.пл.Внеб.(50300) (2)'!F32+'Касс.пл.Внеб.(50320)'!F31</f>
        <v>0</v>
      </c>
      <c r="G32" s="139">
        <f>'Касс.пл.Внеб.(50300) (2)'!G32+'Касс.пл.Внеб.(50320)'!G31</f>
        <v>0</v>
      </c>
      <c r="H32" s="139">
        <f>'Касс.пл.Внеб.(50300) (2)'!H32+'Касс.пл.Внеб.(50320)'!H31</f>
        <v>0</v>
      </c>
      <c r="I32" s="139">
        <f>'Касс.пл.Внеб.(50300) (2)'!I32+'Касс.пл.Внеб.(50320)'!I31</f>
        <v>0</v>
      </c>
      <c r="J32" s="139">
        <f>'Касс.пл.Внеб.(50300) (2)'!J32+'Касс.пл.Внеб.(50320)'!J31</f>
        <v>0</v>
      </c>
    </row>
    <row r="33" spans="2:10" ht="21" customHeight="1">
      <c r="B33" s="16" t="s">
        <v>42</v>
      </c>
      <c r="C33" s="8" t="s">
        <v>43</v>
      </c>
      <c r="D33" s="303">
        <f>E33+F33+G33+H33</f>
        <v>2640000</v>
      </c>
      <c r="E33" s="139">
        <f>'Касс.пл.Внеб.(50300) (2)'!E33+'Касс.пл.Внеб.(50320)'!E32</f>
        <v>699306</v>
      </c>
      <c r="F33" s="139">
        <f>'Касс.пл.Внеб.(50300) (2)'!F33+'Касс.пл.Внеб.(50320)'!F32</f>
        <v>383389</v>
      </c>
      <c r="G33" s="139">
        <f>'Касс.пл.Внеб.(50300) (2)'!G33+'Касс.пл.Внеб.(50320)'!G32</f>
        <v>1043393</v>
      </c>
      <c r="H33" s="139">
        <f>'Касс.пл.Внеб.(50300) (2)'!H33+'Касс.пл.Внеб.(50320)'!H32</f>
        <v>513912</v>
      </c>
      <c r="I33" s="139">
        <f>'Касс.пл.Внеб.(50300) (2)'!I33+'Касс.пл.Внеб.(50320)'!I32</f>
        <v>3762887</v>
      </c>
      <c r="J33" s="139">
        <f>'Касс.пл.Внеб.(50300) (2)'!J33+'Касс.пл.Внеб.(50320)'!J32</f>
        <v>4074886</v>
      </c>
    </row>
    <row r="34" spans="2:10" ht="21" customHeight="1">
      <c r="B34" s="17" t="s">
        <v>44</v>
      </c>
      <c r="C34" s="10" t="s">
        <v>45</v>
      </c>
      <c r="D34" s="299">
        <f aca="true" t="shared" si="2" ref="D34:J34">D36+D37+D38+D39+D40+D43</f>
        <v>2635660</v>
      </c>
      <c r="E34" s="299">
        <f t="shared" si="2"/>
        <v>416000</v>
      </c>
      <c r="F34" s="299">
        <f t="shared" si="2"/>
        <v>935750</v>
      </c>
      <c r="G34" s="299">
        <f t="shared" si="2"/>
        <v>763602.88</v>
      </c>
      <c r="H34" s="299">
        <f t="shared" si="2"/>
        <v>520307.12</v>
      </c>
      <c r="I34" s="299">
        <f t="shared" si="2"/>
        <v>2318000</v>
      </c>
      <c r="J34" s="299">
        <f t="shared" si="2"/>
        <v>2318000</v>
      </c>
    </row>
    <row r="35" spans="2:10" ht="12.75" customHeight="1">
      <c r="B35" s="16" t="s">
        <v>32</v>
      </c>
      <c r="C35" s="7"/>
      <c r="D35" s="303"/>
      <c r="E35" s="138"/>
      <c r="F35" s="138"/>
      <c r="G35" s="138"/>
      <c r="H35" s="138"/>
      <c r="I35" s="138"/>
      <c r="J35" s="138"/>
    </row>
    <row r="36" spans="2:10" ht="21" customHeight="1">
      <c r="B36" s="16" t="s">
        <v>46</v>
      </c>
      <c r="C36" s="8" t="s">
        <v>47</v>
      </c>
      <c r="D36" s="303">
        <f aca="true" t="shared" si="3" ref="D36:D46">E36+F36+G36+H36</f>
        <v>44200</v>
      </c>
      <c r="E36" s="139">
        <f>'Касс.пл.Внеб.(50300) (2)'!E36+'Касс.пл.Внеб.(50320)'!E35</f>
        <v>11000</v>
      </c>
      <c r="F36" s="139">
        <f>'Касс.пл.Внеб.(50300) (2)'!F36+'Касс.пл.Внеб.(50320)'!F35</f>
        <v>11000</v>
      </c>
      <c r="G36" s="139">
        <f>'Касс.пл.Внеб.(50300) (2)'!G36+'Касс.пл.Внеб.(50320)'!G35</f>
        <v>11000</v>
      </c>
      <c r="H36" s="139">
        <f>'Касс.пл.Внеб.(50300) (2)'!H36+'Касс.пл.Внеб.(50320)'!H35</f>
        <v>11200</v>
      </c>
      <c r="I36" s="139">
        <f>'Касс.пл.Внеб.(50300) (2)'!I36+'Касс.пл.Внеб.(50320)'!I35</f>
        <v>45000</v>
      </c>
      <c r="J36" s="139">
        <f>'Касс.пл.Внеб.(50300) (2)'!J36+'Касс.пл.Внеб.(50320)'!J35</f>
        <v>45000</v>
      </c>
    </row>
    <row r="37" spans="2:10" ht="21" customHeight="1">
      <c r="B37" s="16" t="s">
        <v>48</v>
      </c>
      <c r="C37" s="8" t="s">
        <v>49</v>
      </c>
      <c r="D37" s="303">
        <f t="shared" si="3"/>
        <v>34500</v>
      </c>
      <c r="E37" s="139">
        <f>'Касс.пл.Внеб.(50300) (2)'!E37+'Касс.пл.Внеб.(50320)'!E36</f>
        <v>5000</v>
      </c>
      <c r="F37" s="139">
        <f>'Касс.пл.Внеб.(50300) (2)'!F37+'Касс.пл.Внеб.(50320)'!F36</f>
        <v>24500</v>
      </c>
      <c r="G37" s="139">
        <f>'Касс.пл.Внеб.(50300) (2)'!G37+'Касс.пл.Внеб.(50320)'!G36</f>
        <v>5000</v>
      </c>
      <c r="H37" s="139">
        <f>'Касс.пл.Внеб.(50300) (2)'!H37+'Касс.пл.Внеб.(50320)'!H36</f>
        <v>0</v>
      </c>
      <c r="I37" s="139">
        <f>'Касс.пл.Внеб.(50300) (2)'!I37+'Касс.пл.Внеб.(50320)'!I36</f>
        <v>5000</v>
      </c>
      <c r="J37" s="139">
        <f>'Касс.пл.Внеб.(50300) (2)'!J37+'Касс.пл.Внеб.(50320)'!J36</f>
        <v>5000</v>
      </c>
    </row>
    <row r="38" spans="2:10" ht="21" customHeight="1">
      <c r="B38" s="16" t="s">
        <v>50</v>
      </c>
      <c r="C38" s="8" t="s">
        <v>51</v>
      </c>
      <c r="D38" s="303">
        <f t="shared" si="3"/>
        <v>1356288.01</v>
      </c>
      <c r="E38" s="139">
        <f>'Касс.пл.Внеб.(50300) (2)'!E38+'Касс.пл.Внеб.(50320)'!E37</f>
        <v>200000</v>
      </c>
      <c r="F38" s="139">
        <f>'Касс.пл.Внеб.(50300) (2)'!F38+'Касс.пл.Внеб.(50320)'!F37</f>
        <v>540500</v>
      </c>
      <c r="G38" s="139">
        <f>'Касс.пл.Внеб.(50300) (2)'!G38+'Касс.пл.Внеб.(50320)'!G37</f>
        <v>370250</v>
      </c>
      <c r="H38" s="139">
        <f>'Касс.пл.Внеб.(50300) (2)'!H38+'Касс.пл.Внеб.(50320)'!H37</f>
        <v>245538.01</v>
      </c>
      <c r="I38" s="139">
        <f>'Касс.пл.Внеб.(50300) (2)'!I38+'Касс.пл.Внеб.(50320)'!I37</f>
        <v>1015000</v>
      </c>
      <c r="J38" s="139">
        <f>'Касс.пл.Внеб.(50300) (2)'!J38+'Касс.пл.Внеб.(50320)'!J37</f>
        <v>1015000</v>
      </c>
    </row>
    <row r="39" spans="2:10" ht="21" customHeight="1">
      <c r="B39" s="16" t="s">
        <v>52</v>
      </c>
      <c r="C39" s="8" t="s">
        <v>53</v>
      </c>
      <c r="D39" s="303">
        <f t="shared" si="3"/>
        <v>0</v>
      </c>
      <c r="E39" s="139">
        <f>'Касс.пл.Внеб.(50300) (2)'!E39+'Касс.пл.Внеб.(50320)'!E38</f>
        <v>0</v>
      </c>
      <c r="F39" s="139">
        <f>'Касс.пл.Внеб.(50300) (2)'!F39+'Касс.пл.Внеб.(50320)'!F38</f>
        <v>0</v>
      </c>
      <c r="G39" s="139">
        <f>'Касс.пл.Внеб.(50300) (2)'!G39+'Касс.пл.Внеб.(50320)'!G38</f>
        <v>0</v>
      </c>
      <c r="H39" s="139">
        <f>'Касс.пл.Внеб.(50300) (2)'!H39+'Касс.пл.Внеб.(50320)'!H38</f>
        <v>0</v>
      </c>
      <c r="I39" s="139">
        <f>'Касс.пл.Внеб.(50300) (2)'!I39+'Касс.пл.Внеб.(50320)'!I38</f>
        <v>0</v>
      </c>
      <c r="J39" s="139">
        <f>'Касс.пл.Внеб.(50300) (2)'!J39+'Касс.пл.Внеб.(50320)'!J38</f>
        <v>0</v>
      </c>
    </row>
    <row r="40" spans="2:10" ht="21" customHeight="1">
      <c r="B40" s="16" t="s">
        <v>54</v>
      </c>
      <c r="C40" s="6">
        <v>225</v>
      </c>
      <c r="D40" s="303">
        <f t="shared" si="3"/>
        <v>605512.88</v>
      </c>
      <c r="E40" s="139">
        <f>'Касс.пл.Внеб.(50300) (2)'!E40+'Касс.пл.Внеб.(50320)'!E39</f>
        <v>100000</v>
      </c>
      <c r="F40" s="139">
        <f>'Касс.пл.Внеб.(50300) (2)'!F40+'Касс.пл.Внеб.(50320)'!F39</f>
        <v>207750</v>
      </c>
      <c r="G40" s="139">
        <f>'Касс.пл.Внеб.(50300) (2)'!G40+'Касс.пл.Внеб.(50320)'!G39</f>
        <v>275352.88</v>
      </c>
      <c r="H40" s="139">
        <f>'Касс.пл.Внеб.(50300) (2)'!H40+'Касс.пл.Внеб.(50320)'!H39</f>
        <v>22410</v>
      </c>
      <c r="I40" s="139">
        <f>'Касс.пл.Внеб.(50300) (2)'!I40+'Касс.пл.Внеб.(50320)'!I39</f>
        <v>797000</v>
      </c>
      <c r="J40" s="139">
        <f>'Касс.пл.Внеб.(50300) (2)'!J40+'Касс.пл.Внеб.(50320)'!J39</f>
        <v>797000</v>
      </c>
    </row>
    <row r="41" spans="2:10" ht="21" customHeight="1">
      <c r="B41" s="16" t="s">
        <v>32</v>
      </c>
      <c r="C41" s="6"/>
      <c r="D41" s="303">
        <f t="shared" si="3"/>
        <v>0</v>
      </c>
      <c r="E41" s="139"/>
      <c r="F41" s="139"/>
      <c r="G41" s="139"/>
      <c r="H41" s="139"/>
      <c r="I41" s="139"/>
      <c r="J41" s="139"/>
    </row>
    <row r="42" spans="2:10" ht="21" customHeight="1">
      <c r="B42" s="16" t="s">
        <v>199</v>
      </c>
      <c r="C42" s="6"/>
      <c r="D42" s="303">
        <f t="shared" si="3"/>
        <v>64500</v>
      </c>
      <c r="E42" s="139">
        <v>21500</v>
      </c>
      <c r="F42" s="139">
        <v>21500</v>
      </c>
      <c r="G42" s="139">
        <v>21500</v>
      </c>
      <c r="H42" s="139"/>
      <c r="I42" s="139">
        <v>86000</v>
      </c>
      <c r="J42" s="139">
        <v>86000</v>
      </c>
    </row>
    <row r="43" spans="2:10" ht="21" customHeight="1">
      <c r="B43" s="16" t="s">
        <v>110</v>
      </c>
      <c r="C43" s="6">
        <v>226</v>
      </c>
      <c r="D43" s="303">
        <f t="shared" si="3"/>
        <v>595159.11</v>
      </c>
      <c r="E43" s="139">
        <f>'Касс.пл.Внеб.(50300) (2)'!E43+'Касс.пл.Внеб.(50320)'!E42</f>
        <v>100000</v>
      </c>
      <c r="F43" s="139">
        <f>'Касс.пл.Внеб.(50300) (2)'!F43+'Касс.пл.Внеб.(50320)'!F42</f>
        <v>152000</v>
      </c>
      <c r="G43" s="139">
        <f>'Касс.пл.Внеб.(50300) (2)'!G43+'Касс.пл.Внеб.(50320)'!G42</f>
        <v>102000</v>
      </c>
      <c r="H43" s="139">
        <f>'Касс.пл.Внеб.(50300) (2)'!H43+'Касс.пл.Внеб.(50320)'!H42</f>
        <v>241159.11</v>
      </c>
      <c r="I43" s="139">
        <f>'Касс.пл.Внеб.(50300) (2)'!I43+'Касс.пл.Внеб.(50320)'!I42</f>
        <v>456000</v>
      </c>
      <c r="J43" s="139">
        <f>'Касс.пл.Внеб.(50300) (2)'!J43+'Касс.пл.Внеб.(50320)'!J42</f>
        <v>456000</v>
      </c>
    </row>
    <row r="44" spans="2:10" ht="21" customHeight="1">
      <c r="B44" s="16" t="s">
        <v>32</v>
      </c>
      <c r="C44" s="6"/>
      <c r="D44" s="303">
        <f t="shared" si="3"/>
        <v>0</v>
      </c>
      <c r="E44" s="139"/>
      <c r="F44" s="139"/>
      <c r="G44" s="139"/>
      <c r="H44" s="139"/>
      <c r="I44" s="139"/>
      <c r="J44" s="139"/>
    </row>
    <row r="45" spans="2:10" ht="21" customHeight="1">
      <c r="B45" s="16" t="s">
        <v>200</v>
      </c>
      <c r="C45" s="6"/>
      <c r="D45" s="303">
        <f t="shared" si="3"/>
        <v>0</v>
      </c>
      <c r="E45" s="139"/>
      <c r="F45" s="139"/>
      <c r="G45" s="139"/>
      <c r="H45" s="139"/>
      <c r="I45" s="139"/>
      <c r="J45" s="139"/>
    </row>
    <row r="46" spans="2:10" ht="21" customHeight="1">
      <c r="B46" s="17" t="s">
        <v>103</v>
      </c>
      <c r="C46" s="9">
        <v>240</v>
      </c>
      <c r="D46" s="299">
        <f t="shared" si="3"/>
        <v>0</v>
      </c>
      <c r="E46" s="299">
        <f aca="true" t="shared" si="4" ref="E46:J46">E48</f>
        <v>0</v>
      </c>
      <c r="F46" s="299">
        <f t="shared" si="4"/>
        <v>0</v>
      </c>
      <c r="G46" s="299">
        <f t="shared" si="4"/>
        <v>0</v>
      </c>
      <c r="H46" s="299">
        <f t="shared" si="4"/>
        <v>0</v>
      </c>
      <c r="I46" s="299">
        <f t="shared" si="4"/>
        <v>0</v>
      </c>
      <c r="J46" s="299">
        <f t="shared" si="4"/>
        <v>0</v>
      </c>
    </row>
    <row r="47" spans="2:10" ht="12.75" customHeight="1">
      <c r="B47" s="16" t="s">
        <v>32</v>
      </c>
      <c r="C47" s="6"/>
      <c r="D47" s="299"/>
      <c r="E47" s="138"/>
      <c r="F47" s="138"/>
      <c r="G47" s="138"/>
      <c r="H47" s="138"/>
      <c r="I47" s="138"/>
      <c r="J47" s="138"/>
    </row>
    <row r="48" spans="2:10" ht="31.5" customHeight="1">
      <c r="B48" s="18" t="s">
        <v>104</v>
      </c>
      <c r="C48" s="8" t="s">
        <v>55</v>
      </c>
      <c r="D48" s="299">
        <f>E48+F48+G48+H48</f>
        <v>0</v>
      </c>
      <c r="E48" s="139">
        <f>'Касс.пл.Внеб.(50300) (2)'!E48+'Касс.пл.Внеб.(50320)'!E47</f>
        <v>0</v>
      </c>
      <c r="F48" s="139">
        <f>'Касс.пл.Внеб.(50300) (2)'!F48+'Касс.пл.Внеб.(50320)'!F47</f>
        <v>0</v>
      </c>
      <c r="G48" s="139">
        <f>'Касс.пл.Внеб.(50300) (2)'!G48+'Касс.пл.Внеб.(50320)'!G47</f>
        <v>0</v>
      </c>
      <c r="H48" s="139">
        <f>'Касс.пл.Внеб.(50300) (2)'!H48+'Касс.пл.Внеб.(50320)'!H47</f>
        <v>0</v>
      </c>
      <c r="I48" s="139">
        <f>'Касс.пл.Внеб.(50300) (2)'!I48+'Касс.пл.Внеб.(50320)'!I47</f>
        <v>0</v>
      </c>
      <c r="J48" s="139">
        <f>'Касс.пл.Внеб.(50300) (2)'!J48+'Касс.пл.Внеб.(50320)'!J47</f>
        <v>0</v>
      </c>
    </row>
    <row r="49" spans="2:10" ht="21" customHeight="1">
      <c r="B49" s="17" t="s">
        <v>56</v>
      </c>
      <c r="C49" s="10" t="s">
        <v>57</v>
      </c>
      <c r="D49" s="299">
        <f>D51+D52</f>
        <v>0</v>
      </c>
      <c r="E49" s="299">
        <f aca="true" t="shared" si="5" ref="E49:J49">E51+E52</f>
        <v>0</v>
      </c>
      <c r="F49" s="299">
        <f t="shared" si="5"/>
        <v>0</v>
      </c>
      <c r="G49" s="299">
        <f t="shared" si="5"/>
        <v>0</v>
      </c>
      <c r="H49" s="299">
        <f t="shared" si="5"/>
        <v>0</v>
      </c>
      <c r="I49" s="299">
        <f t="shared" si="5"/>
        <v>0</v>
      </c>
      <c r="J49" s="299">
        <f t="shared" si="5"/>
        <v>0</v>
      </c>
    </row>
    <row r="50" spans="2:10" ht="9.75" customHeight="1">
      <c r="B50" s="16" t="s">
        <v>32</v>
      </c>
      <c r="C50" s="7"/>
      <c r="D50" s="303"/>
      <c r="E50" s="138"/>
      <c r="F50" s="138"/>
      <c r="G50" s="138"/>
      <c r="H50" s="138"/>
      <c r="I50" s="138"/>
      <c r="J50" s="138"/>
    </row>
    <row r="51" spans="2:10" ht="21" customHeight="1">
      <c r="B51" s="16" t="s">
        <v>58</v>
      </c>
      <c r="C51" s="8" t="s">
        <v>59</v>
      </c>
      <c r="D51" s="299">
        <f>E51+F51+G51+H51</f>
        <v>0</v>
      </c>
      <c r="E51" s="139">
        <f>'Касс.пл.Внеб.(50300) (2)'!E51+'Касс.пл.Внеб.(50320)'!E50</f>
        <v>0</v>
      </c>
      <c r="F51" s="139">
        <f>'Касс.пл.Внеб.(50300) (2)'!F51+'Касс.пл.Внеб.(50320)'!F50</f>
        <v>0</v>
      </c>
      <c r="G51" s="139">
        <f>'Касс.пл.Внеб.(50300) (2)'!G51+'Касс.пл.Внеб.(50320)'!G50</f>
        <v>0</v>
      </c>
      <c r="H51" s="139">
        <f>'Касс.пл.Внеб.(50300) (2)'!H51+'Касс.пл.Внеб.(50320)'!H50</f>
        <v>0</v>
      </c>
      <c r="I51" s="139">
        <f>'Касс.пл.Внеб.(50300) (2)'!I51+'Касс.пл.Внеб.(50320)'!I50</f>
        <v>0</v>
      </c>
      <c r="J51" s="139">
        <f>'Касс.пл.Внеб.(50300) (2)'!J51+'Касс.пл.Внеб.(50320)'!J50</f>
        <v>0</v>
      </c>
    </row>
    <row r="52" spans="2:10" ht="35.25" customHeight="1">
      <c r="B52" s="16" t="s">
        <v>60</v>
      </c>
      <c r="C52" s="8" t="s">
        <v>61</v>
      </c>
      <c r="D52" s="299">
        <f>E52+F52+G52+H52</f>
        <v>0</v>
      </c>
      <c r="E52" s="139">
        <f>'Касс.пл.Внеб.(50300) (2)'!E52+'Касс.пл.Внеб.(50320)'!E51</f>
        <v>0</v>
      </c>
      <c r="F52" s="139">
        <f>'Касс.пл.Внеб.(50300) (2)'!F52+'Касс.пл.Внеб.(50320)'!F51</f>
        <v>0</v>
      </c>
      <c r="G52" s="139">
        <f>'Касс.пл.Внеб.(50300) (2)'!G52+'Касс.пл.Внеб.(50320)'!G51</f>
        <v>0</v>
      </c>
      <c r="H52" s="139">
        <f>'Касс.пл.Внеб.(50300) (2)'!H52+'Касс.пл.Внеб.(50320)'!H51</f>
        <v>0</v>
      </c>
      <c r="I52" s="139">
        <f>'Касс.пл.Внеб.(50300) (2)'!I52+'Касс.пл.Внеб.(50320)'!I51</f>
        <v>0</v>
      </c>
      <c r="J52" s="139">
        <f>'Касс.пл.Внеб.(50300) (2)'!J52+'Касс.пл.Внеб.(50320)'!J51</f>
        <v>0</v>
      </c>
    </row>
    <row r="53" spans="2:10" ht="21" customHeight="1">
      <c r="B53" s="17" t="s">
        <v>62</v>
      </c>
      <c r="C53" s="10" t="s">
        <v>63</v>
      </c>
      <c r="D53" s="299">
        <f>E53+F53+G53+H53</f>
        <v>797349.73</v>
      </c>
      <c r="E53" s="140">
        <f>'Касс.пл.Внеб.(50300) (2)'!E53+'Касс.пл.Внеб.(50320)'!E52</f>
        <v>797349.73</v>
      </c>
      <c r="F53" s="140">
        <f>'Касс.пл.Внеб.(50300) (2)'!F53+'Касс.пл.Внеб.(50320)'!F52</f>
        <v>0</v>
      </c>
      <c r="G53" s="140">
        <f>'Касс.пл.Внеб.(50300) (2)'!G53+'Касс.пл.Внеб.(50320)'!G52</f>
        <v>0</v>
      </c>
      <c r="H53" s="140">
        <f>'Касс.пл.Внеб.(50300) (2)'!H53+'Касс.пл.Внеб.(50320)'!H52</f>
        <v>0</v>
      </c>
      <c r="I53" s="140">
        <f>'Касс.пл.Внеб.(50300) (2)'!I53+'Касс.пл.Внеб.(50320)'!I52</f>
        <v>650000</v>
      </c>
      <c r="J53" s="140">
        <f>'Касс.пл.Внеб.(50300) (2)'!J53+'Касс.пл.Внеб.(50320)'!J52</f>
        <v>650000</v>
      </c>
    </row>
    <row r="54" spans="2:10" ht="24" customHeight="1">
      <c r="B54" s="17" t="s">
        <v>64</v>
      </c>
      <c r="C54" s="10" t="s">
        <v>65</v>
      </c>
      <c r="D54" s="299">
        <f aca="true" t="shared" si="6" ref="D54:J54">D56+D57+D58+D59</f>
        <v>9313562.08</v>
      </c>
      <c r="E54" s="299">
        <f t="shared" si="6"/>
        <v>1169887</v>
      </c>
      <c r="F54" s="299">
        <f t="shared" si="6"/>
        <v>3014967</v>
      </c>
      <c r="G54" s="299">
        <f t="shared" si="6"/>
        <v>1805772.68</v>
      </c>
      <c r="H54" s="299">
        <f t="shared" si="6"/>
        <v>3322935.4</v>
      </c>
      <c r="I54" s="299">
        <f t="shared" si="6"/>
        <v>8776109</v>
      </c>
      <c r="J54" s="299">
        <f t="shared" si="6"/>
        <v>8464114</v>
      </c>
    </row>
    <row r="55" spans="2:10" ht="10.5" customHeight="1">
      <c r="B55" s="16" t="s">
        <v>32</v>
      </c>
      <c r="C55" s="7"/>
      <c r="D55" s="303"/>
      <c r="E55" s="138"/>
      <c r="F55" s="138"/>
      <c r="G55" s="138"/>
      <c r="H55" s="138"/>
      <c r="I55" s="138"/>
      <c r="J55" s="138"/>
    </row>
    <row r="56" spans="2:10" ht="24" customHeight="1">
      <c r="B56" s="16" t="s">
        <v>66</v>
      </c>
      <c r="C56" s="8" t="s">
        <v>67</v>
      </c>
      <c r="D56" s="303">
        <f>E56+F56+G56+H56</f>
        <v>1774720</v>
      </c>
      <c r="E56" s="139">
        <f>'Касс.пл.Внеб.(50300) (2)'!E56+'Касс.пл.Внеб.(50320)'!E55</f>
        <v>300000</v>
      </c>
      <c r="F56" s="139">
        <f>'Касс.пл.Внеб.(50300) (2)'!F56+'Касс.пл.Внеб.(50320)'!F55</f>
        <v>1350000</v>
      </c>
      <c r="G56" s="139">
        <f>'Касс.пл.Внеб.(50300) (2)'!G56+'Касс.пл.Внеб.(50320)'!G55</f>
        <v>0</v>
      </c>
      <c r="H56" s="139">
        <f>'Касс.пл.Внеб.(50300) (2)'!H56+'Касс.пл.Внеб.(50320)'!H55</f>
        <v>124720</v>
      </c>
      <c r="I56" s="139">
        <f>'Касс.пл.Внеб.(50300) (2)'!I56+'Касс.пл.Внеб.(50320)'!I55</f>
        <v>1800000</v>
      </c>
      <c r="J56" s="139">
        <f>'Касс.пл.Внеб.(50300) (2)'!J56+'Касс.пл.Внеб.(50320)'!J55</f>
        <v>1900000</v>
      </c>
    </row>
    <row r="57" spans="2:10" ht="23.25" customHeight="1">
      <c r="B57" s="16" t="s">
        <v>68</v>
      </c>
      <c r="C57" s="8" t="s">
        <v>69</v>
      </c>
      <c r="D57" s="303">
        <f>E57+F57+G57+H57</f>
        <v>0</v>
      </c>
      <c r="E57" s="139">
        <f>'Касс.пл.Внеб.(50300) (2)'!E57+'Касс.пл.Внеб.(50320)'!E56</f>
        <v>0</v>
      </c>
      <c r="F57" s="139">
        <f>'Касс.пл.Внеб.(50300) (2)'!F57+'Касс.пл.Внеб.(50320)'!F56</f>
        <v>0</v>
      </c>
      <c r="G57" s="139">
        <f>'Касс.пл.Внеб.(50300) (2)'!G57+'Касс.пл.Внеб.(50320)'!G56</f>
        <v>0</v>
      </c>
      <c r="H57" s="139">
        <f>'Касс.пл.Внеб.(50300) (2)'!H57+'Касс.пл.Внеб.(50320)'!H56</f>
        <v>0</v>
      </c>
      <c r="I57" s="139">
        <f>'Касс.пл.Внеб.(50300) (2)'!I57+'Касс.пл.Внеб.(50320)'!I56</f>
        <v>0</v>
      </c>
      <c r="J57" s="139">
        <f>'Касс.пл.Внеб.(50300) (2)'!J57+'Касс.пл.Внеб.(50320)'!J56</f>
        <v>0</v>
      </c>
    </row>
    <row r="58" spans="2:10" ht="26.25" customHeight="1">
      <c r="B58" s="16" t="s">
        <v>80</v>
      </c>
      <c r="C58" s="8" t="s">
        <v>81</v>
      </c>
      <c r="D58" s="303">
        <f>E58+F58+G58+H58</f>
        <v>0</v>
      </c>
      <c r="E58" s="139">
        <f>'Касс.пл.Внеб.(50300) (2)'!E58+'Касс.пл.Внеб.(50320)'!E57</f>
        <v>0</v>
      </c>
      <c r="F58" s="139">
        <f>'Касс.пл.Внеб.(50300) (2)'!F58+'Касс.пл.Внеб.(50320)'!F57</f>
        <v>0</v>
      </c>
      <c r="G58" s="139">
        <f>'Касс.пл.Внеб.(50300) (2)'!G58+'Касс.пл.Внеб.(50320)'!G57</f>
        <v>0</v>
      </c>
      <c r="H58" s="139">
        <f>'Касс.пл.Внеб.(50300) (2)'!H58+'Касс.пл.Внеб.(50320)'!H57</f>
        <v>0</v>
      </c>
      <c r="I58" s="139">
        <f>'Касс.пл.Внеб.(50300) (2)'!I58+'Касс.пл.Внеб.(50320)'!I57</f>
        <v>0</v>
      </c>
      <c r="J58" s="139">
        <f>'Касс.пл.Внеб.(50300) (2)'!J58+'Касс.пл.Внеб.(50320)'!J57</f>
        <v>0</v>
      </c>
    </row>
    <row r="59" spans="2:10" ht="21" customHeight="1">
      <c r="B59" s="16" t="s">
        <v>70</v>
      </c>
      <c r="C59" s="8" t="s">
        <v>71</v>
      </c>
      <c r="D59" s="303">
        <f>E59+F59+G59+H59</f>
        <v>7538842.08</v>
      </c>
      <c r="E59" s="139">
        <f>'Касс.пл.Внеб.(50300) (2)'!E59+'Касс.пл.Внеб.(50320)'!E58</f>
        <v>869887</v>
      </c>
      <c r="F59" s="139">
        <f>'Касс.пл.Внеб.(50300) (2)'!F59+'Касс.пл.Внеб.(50320)'!F58</f>
        <v>1664967</v>
      </c>
      <c r="G59" s="139">
        <f>'Касс.пл.Внеб.(50300) (2)'!G59+'Касс.пл.Внеб.(50320)'!G58</f>
        <v>1805772.68</v>
      </c>
      <c r="H59" s="139">
        <f>'Касс.пл.Внеб.(50300) (2)'!H59+'Касс.пл.Внеб.(50320)'!H58</f>
        <v>3198215.4</v>
      </c>
      <c r="I59" s="139">
        <f>'Касс.пл.Внеб.(50300) (2)'!I59+'Касс.пл.Внеб.(50320)'!I58</f>
        <v>6976109</v>
      </c>
      <c r="J59" s="139">
        <f>'Касс.пл.Внеб.(50300) (2)'!J59+'Касс.пл.Внеб.(50320)'!J58</f>
        <v>6564114</v>
      </c>
    </row>
    <row r="60" spans="2:10" ht="21" customHeight="1">
      <c r="B60" s="16" t="s">
        <v>32</v>
      </c>
      <c r="C60" s="8"/>
      <c r="D60" s="303">
        <f>E60+F60+G60+H60</f>
        <v>0</v>
      </c>
      <c r="E60" s="139"/>
      <c r="F60" s="139"/>
      <c r="G60" s="139"/>
      <c r="H60" s="139"/>
      <c r="I60" s="139"/>
      <c r="J60" s="139"/>
    </row>
    <row r="61" spans="2:10" ht="21" customHeight="1">
      <c r="B61" s="16" t="s">
        <v>201</v>
      </c>
      <c r="C61" s="8"/>
      <c r="D61" s="303">
        <f>E61+F61+G61+H61</f>
        <v>4150250</v>
      </c>
      <c r="E61" s="120">
        <v>694960</v>
      </c>
      <c r="F61" s="120">
        <v>1490040</v>
      </c>
      <c r="G61" s="120">
        <v>1605500</v>
      </c>
      <c r="H61" s="120">
        <v>359750</v>
      </c>
      <c r="I61" s="120">
        <v>5000000</v>
      </c>
      <c r="J61" s="120">
        <v>5000000</v>
      </c>
    </row>
    <row r="62" spans="2:10" ht="21" customHeight="1">
      <c r="B62" s="16" t="s">
        <v>202</v>
      </c>
      <c r="C62" s="8"/>
      <c r="D62" s="303">
        <f>E62+F62+G62+H62</f>
        <v>182000</v>
      </c>
      <c r="E62" s="120">
        <v>45500</v>
      </c>
      <c r="F62" s="120">
        <v>45500</v>
      </c>
      <c r="G62" s="120">
        <v>45500</v>
      </c>
      <c r="H62" s="120">
        <v>45500</v>
      </c>
      <c r="I62" s="120">
        <v>200000</v>
      </c>
      <c r="J62" s="120">
        <v>200000</v>
      </c>
    </row>
    <row r="63" spans="2:10" ht="21" customHeight="1">
      <c r="B63" s="16" t="s">
        <v>203</v>
      </c>
      <c r="C63" s="8"/>
      <c r="D63" s="303">
        <f>E63+F63+G63+H63</f>
        <v>517709</v>
      </c>
      <c r="E63" s="120">
        <v>129427</v>
      </c>
      <c r="F63" s="120">
        <v>129427</v>
      </c>
      <c r="G63" s="120">
        <v>129428</v>
      </c>
      <c r="H63" s="120">
        <v>129427</v>
      </c>
      <c r="I63" s="120">
        <v>520000</v>
      </c>
      <c r="J63" s="120">
        <v>520000</v>
      </c>
    </row>
    <row r="64" spans="2:10" ht="21" customHeight="1">
      <c r="B64" s="16" t="s">
        <v>204</v>
      </c>
      <c r="C64" s="8"/>
      <c r="D64" s="303">
        <f>E64+F64+G64+H64</f>
        <v>0</v>
      </c>
      <c r="E64" s="139"/>
      <c r="F64" s="139"/>
      <c r="G64" s="139"/>
      <c r="H64" s="139"/>
      <c r="I64" s="139"/>
      <c r="J64" s="139"/>
    </row>
    <row r="65" spans="2:10" ht="21" customHeight="1">
      <c r="B65" s="17" t="s">
        <v>72</v>
      </c>
      <c r="C65" s="10" t="s">
        <v>73</v>
      </c>
      <c r="D65" s="299">
        <f>D67+D68</f>
        <v>0</v>
      </c>
      <c r="E65" s="299">
        <f aca="true" t="shared" si="7" ref="E65:J65">E67+E68</f>
        <v>0</v>
      </c>
      <c r="F65" s="299">
        <f t="shared" si="7"/>
        <v>0</v>
      </c>
      <c r="G65" s="299">
        <f t="shared" si="7"/>
        <v>0</v>
      </c>
      <c r="H65" s="299">
        <f t="shared" si="7"/>
        <v>0</v>
      </c>
      <c r="I65" s="299">
        <f t="shared" si="7"/>
        <v>0</v>
      </c>
      <c r="J65" s="299">
        <f t="shared" si="7"/>
        <v>0</v>
      </c>
    </row>
    <row r="66" spans="2:10" ht="10.5" customHeight="1">
      <c r="B66" s="16" t="s">
        <v>32</v>
      </c>
      <c r="C66" s="7"/>
      <c r="D66" s="299"/>
      <c r="E66" s="138"/>
      <c r="F66" s="138"/>
      <c r="G66" s="138"/>
      <c r="H66" s="138"/>
      <c r="I66" s="138"/>
      <c r="J66" s="138"/>
    </row>
    <row r="67" spans="2:10" ht="33" customHeight="1">
      <c r="B67" s="16" t="s">
        <v>74</v>
      </c>
      <c r="C67" s="8" t="s">
        <v>75</v>
      </c>
      <c r="D67" s="299">
        <f>D69+D70</f>
        <v>0</v>
      </c>
      <c r="E67" s="139">
        <f>'Касс.пл.Внеб.(50300) (2)'!E67+'Касс.пл.Внеб.(50320)'!E66</f>
        <v>0</v>
      </c>
      <c r="F67" s="139">
        <f>'Касс.пл.Внеб.(50300) (2)'!F67+'Касс.пл.Внеб.(50320)'!F66</f>
        <v>0</v>
      </c>
      <c r="G67" s="139">
        <f>'Касс.пл.Внеб.(50300) (2)'!G67+'Касс.пл.Внеб.(50320)'!G66</f>
        <v>0</v>
      </c>
      <c r="H67" s="139">
        <f>'Касс.пл.Внеб.(50300) (2)'!H67+'Касс.пл.Внеб.(50320)'!H66</f>
        <v>0</v>
      </c>
      <c r="I67" s="139">
        <f>'Касс.пл.Внеб.(50300) (2)'!I67+'Касс.пл.Внеб.(50320)'!I66</f>
        <v>0</v>
      </c>
      <c r="J67" s="139">
        <f>'Касс.пл.Внеб.(50300) (2)'!J67+'Касс.пл.Внеб.(50320)'!J66</f>
        <v>0</v>
      </c>
    </row>
    <row r="68" spans="2:10" ht="30.75" customHeight="1">
      <c r="B68" s="16" t="s">
        <v>76</v>
      </c>
      <c r="C68" s="8" t="s">
        <v>77</v>
      </c>
      <c r="D68" s="299">
        <f>D70+D71</f>
        <v>0</v>
      </c>
      <c r="E68" s="139">
        <f>'Касс.пл.Внеб.(50300) (2)'!E68+'Касс.пл.Внеб.(50320)'!E67</f>
        <v>0</v>
      </c>
      <c r="F68" s="139">
        <f>'Касс.пл.Внеб.(50300) (2)'!F68+'Касс.пл.Внеб.(50320)'!F67</f>
        <v>0</v>
      </c>
      <c r="G68" s="139">
        <f>'Касс.пл.Внеб.(50300) (2)'!G68+'Касс.пл.Внеб.(50320)'!G67</f>
        <v>0</v>
      </c>
      <c r="H68" s="139">
        <f>'Касс.пл.Внеб.(50300) (2)'!H68+'Касс.пл.Внеб.(50320)'!H67</f>
        <v>0</v>
      </c>
      <c r="I68" s="139">
        <f>'Касс.пл.Внеб.(50300) (2)'!I68+'Касс.пл.Внеб.(50320)'!I67</f>
        <v>0</v>
      </c>
      <c r="J68" s="139">
        <f>'Касс.пл.Внеб.(50300) (2)'!J68+'Касс.пл.Внеб.(50320)'!J67</f>
        <v>0</v>
      </c>
    </row>
    <row r="69" spans="2:10" ht="12" customHeight="1">
      <c r="B69" s="16" t="s">
        <v>78</v>
      </c>
      <c r="C69" s="7"/>
      <c r="D69" s="299"/>
      <c r="E69" s="141"/>
      <c r="F69" s="141"/>
      <c r="G69" s="141"/>
      <c r="H69" s="141"/>
      <c r="I69" s="141"/>
      <c r="J69" s="141"/>
    </row>
    <row r="70" spans="2:10" ht="21" customHeight="1">
      <c r="B70" s="16" t="s">
        <v>79</v>
      </c>
      <c r="C70" s="8" t="s">
        <v>36</v>
      </c>
      <c r="D70" s="299">
        <f>D72+D73</f>
        <v>0</v>
      </c>
      <c r="E70" s="139">
        <f>'Касс.пл.Внеб.(50300) (2)'!E70+'Касс.пл.Внеб.(50320)'!E69</f>
        <v>0</v>
      </c>
      <c r="F70" s="139">
        <f>'Касс.пл.Внеб.(50300) (2)'!F70+'Касс.пл.Внеб.(50320)'!F69</f>
        <v>0</v>
      </c>
      <c r="G70" s="139">
        <f>'Касс.пл.Внеб.(50300) (2)'!G70+'Касс.пл.Внеб.(50320)'!G69</f>
        <v>0</v>
      </c>
      <c r="H70" s="139">
        <f>'Касс.пл.Внеб.(50300) (2)'!H70+'Касс.пл.Внеб.(50320)'!H69</f>
        <v>0</v>
      </c>
      <c r="I70" s="139">
        <f>'Касс.пл.Внеб.(50300) (2)'!I70+'Касс.пл.Внеб.(50320)'!I69</f>
        <v>0</v>
      </c>
      <c r="J70" s="139">
        <f>'Касс.пл.Внеб.(50300) (2)'!J70+'Касс.пл.Внеб.(50320)'!J69</f>
        <v>0</v>
      </c>
    </row>
  </sheetData>
  <sheetProtection formatCells="0" formatColumns="0" formatRows="0"/>
  <mergeCells count="17">
    <mergeCell ref="H1:J1"/>
    <mergeCell ref="B12:J12"/>
    <mergeCell ref="G2:J2"/>
    <mergeCell ref="H3:J3"/>
    <mergeCell ref="G5:J5"/>
    <mergeCell ref="G7:J7"/>
    <mergeCell ref="G8:J8"/>
    <mergeCell ref="B13:J13"/>
    <mergeCell ref="B14:J14"/>
    <mergeCell ref="B15:J15"/>
    <mergeCell ref="B11:J11"/>
    <mergeCell ref="I17:I18"/>
    <mergeCell ref="J17:J18"/>
    <mergeCell ref="B17:B18"/>
    <mergeCell ref="C17:C18"/>
    <mergeCell ref="D17:D18"/>
    <mergeCell ref="E17:H17"/>
  </mergeCells>
  <printOptions horizontalCentered="1"/>
  <pageMargins left="1.1811023622047245" right="0.1968503937007874" top="0.15748031496062992" bottom="0.15748031496062992" header="0.15748031496062992" footer="0.15748031496062992"/>
  <pageSetup fitToHeight="1" fitToWidth="1" horizontalDpi="600" verticalDpi="600" orientation="portrait" paperSize="9" scale="50" r:id="rId1"/>
  <headerFooter alignWithMargins="0">
    <oddFooter>&amp;C&amp;P</oddFooter>
  </headerFooter>
  <ignoredErrors>
    <ignoredError sqref="C31 C33:C34 C36:C39 C48:C49 C65:C68 C51:C5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70"/>
  <sheetViews>
    <sheetView zoomScale="85" zoomScaleNormal="85" zoomScalePageLayoutView="0" workbookViewId="0" topLeftCell="A13">
      <selection activeCell="H37" sqref="H37"/>
    </sheetView>
  </sheetViews>
  <sheetFormatPr defaultColWidth="9.00390625" defaultRowHeight="12.75"/>
  <cols>
    <col min="1" max="1" width="2.00390625" style="0" customWidth="1"/>
    <col min="2" max="2" width="54.75390625" style="0" customWidth="1"/>
    <col min="3" max="3" width="11.75390625" style="0" customWidth="1"/>
    <col min="4" max="4" width="16.00390625" style="0" customWidth="1"/>
    <col min="5" max="5" width="16.125" style="0" customWidth="1"/>
    <col min="6" max="6" width="15.25390625" style="0" customWidth="1"/>
    <col min="7" max="7" width="15.625" style="0" customWidth="1"/>
    <col min="8" max="8" width="15.375" style="0" customWidth="1"/>
    <col min="9" max="10" width="16.00390625" style="0" customWidth="1"/>
    <col min="11" max="11" width="25.375" style="0" customWidth="1"/>
  </cols>
  <sheetData>
    <row r="1" spans="5:10" ht="12.75">
      <c r="E1" s="94"/>
      <c r="F1" s="94"/>
      <c r="G1" s="37"/>
      <c r="H1" s="420"/>
      <c r="I1" s="420"/>
      <c r="J1" s="420"/>
    </row>
    <row r="2" spans="5:10" ht="12.75" customHeight="1">
      <c r="E2" s="94"/>
      <c r="F2" s="94"/>
      <c r="G2" s="427" t="str">
        <f>'Касс.пл.Внеб.(50300)СВОД'!G2:J2</f>
        <v>к протоколу № 22 от 28.12.2015</v>
      </c>
      <c r="H2" s="427"/>
      <c r="I2" s="427"/>
      <c r="J2" s="427"/>
    </row>
    <row r="3" spans="5:10" ht="12.75">
      <c r="E3" s="94"/>
      <c r="F3" s="94"/>
      <c r="G3" s="37"/>
      <c r="H3" s="421"/>
      <c r="I3" s="421"/>
      <c r="J3" s="421"/>
    </row>
    <row r="4" spans="5:10" ht="12.7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22" t="str">
        <f>'Касс.пл.Внеб.(50300)СВОД'!G5:J5</f>
        <v>Директор</v>
      </c>
      <c r="H5" s="422"/>
      <c r="I5" s="422"/>
      <c r="J5" s="422"/>
    </row>
    <row r="6" spans="5:10" ht="11.25" customHeight="1">
      <c r="E6" s="94"/>
      <c r="F6" s="94"/>
      <c r="G6" s="37"/>
      <c r="H6" s="88"/>
      <c r="I6" s="89" t="s">
        <v>113</v>
      </c>
      <c r="J6" s="88"/>
    </row>
    <row r="7" spans="5:10" ht="15" customHeight="1">
      <c r="E7" s="94"/>
      <c r="F7" s="94"/>
      <c r="G7" s="425" t="str">
        <f>'Касс.пл.Внеб.(50300)СВОД'!G7:J7</f>
        <v>                                           Рожкова Л.Н.</v>
      </c>
      <c r="H7" s="425"/>
      <c r="I7" s="425"/>
      <c r="J7" s="425"/>
    </row>
    <row r="8" spans="5:10" ht="10.5" customHeight="1">
      <c r="E8" s="94"/>
      <c r="F8" s="94"/>
      <c r="G8" s="426" t="s">
        <v>136</v>
      </c>
      <c r="H8" s="426"/>
      <c r="I8" s="426"/>
      <c r="J8" s="426"/>
    </row>
    <row r="9" spans="5:10" ht="12.75">
      <c r="E9" s="94"/>
      <c r="F9" s="94"/>
      <c r="G9" s="125" t="str">
        <f>'Касс.пл.Внеб.(50300)СВОД'!G9</f>
        <v>" 28 "</v>
      </c>
      <c r="H9" s="92" t="str">
        <f>'Касс.пл.Внеб.(50300)СВОД'!H9</f>
        <v>декабря   2015 года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13.5" customHeight="1">
      <c r="B12" s="436" t="s">
        <v>127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'Касс.пл. ХМАО'!B14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21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7" t="s">
        <v>11</v>
      </c>
      <c r="C17" s="439" t="s">
        <v>35</v>
      </c>
      <c r="D17" s="411" t="s">
        <v>198</v>
      </c>
      <c r="E17" s="433" t="s">
        <v>98</v>
      </c>
      <c r="F17" s="434"/>
      <c r="G17" s="434"/>
      <c r="H17" s="435"/>
      <c r="I17" s="411" t="s">
        <v>143</v>
      </c>
      <c r="J17" s="411" t="s">
        <v>195</v>
      </c>
    </row>
    <row r="18" spans="2:10" ht="18" customHeight="1">
      <c r="B18" s="438"/>
      <c r="C18" s="440"/>
      <c r="D18" s="412"/>
      <c r="E18" s="126" t="s">
        <v>99</v>
      </c>
      <c r="F18" s="126" t="s">
        <v>100</v>
      </c>
      <c r="G18" s="126" t="s">
        <v>101</v>
      </c>
      <c r="H18" s="126" t="s">
        <v>102</v>
      </c>
      <c r="I18" s="412"/>
      <c r="J18" s="412"/>
    </row>
    <row r="19" spans="2:10" ht="18" customHeight="1">
      <c r="B19" s="44" t="s">
        <v>97</v>
      </c>
      <c r="C19" s="45"/>
      <c r="D19" s="298">
        <f>E19+F19+G19+H19</f>
        <v>328606.28</v>
      </c>
      <c r="E19" s="298">
        <f>'Остаток Внеб.(50300)'!E19</f>
        <v>328606.28</v>
      </c>
      <c r="F19" s="298">
        <f>'Остаток Внеб.(50300)'!F19</f>
        <v>0</v>
      </c>
      <c r="G19" s="298">
        <f>'Остаток Внеб.(50300)'!G19</f>
        <v>0</v>
      </c>
      <c r="H19" s="298">
        <f>'Остаток Внеб.(50300)'!H19</f>
        <v>0</v>
      </c>
      <c r="I19" s="298">
        <f>'Остаток Внеб.(50300)'!I19</f>
        <v>0</v>
      </c>
      <c r="J19" s="298">
        <f>'Остаток Внеб.(50300)'!J19</f>
        <v>0</v>
      </c>
    </row>
    <row r="20" spans="2:11" ht="18" customHeight="1">
      <c r="B20" s="44" t="s">
        <v>106</v>
      </c>
      <c r="C20" s="45"/>
      <c r="D20" s="298">
        <f>E20+F20+G20+H20</f>
        <v>24970249.639999997</v>
      </c>
      <c r="E20" s="298">
        <f>IF(E22&gt;0,IF((E28-E19)=(E22+E23+E24+E25+E26+E27),E28-E19,"Ошибка!"),0)</f>
        <v>5057436.45</v>
      </c>
      <c r="F20" s="298">
        <f>IF(F22&gt;0,IF((F28-F19)=(F22+F23+F24+F25+F26+F27),F28-F19,"Ошибка!"),0)</f>
        <v>5603606</v>
      </c>
      <c r="G20" s="298">
        <f>IF(G22&gt;0,IF((G28-G19)=(G22+G23+G24+G25+G26+G27),G28-G19,"Ошибка!"),0)</f>
        <v>7084268.56</v>
      </c>
      <c r="H20" s="298">
        <f>IF(H22&gt;0,IF((H28-H19)=(H22+H23+H24+H25+H26+H27),H28-H19,"Ошибка!"),0)</f>
        <v>7224938.63</v>
      </c>
      <c r="I20" s="298">
        <f>IF(I22&gt;0,IF((I28-I19)=(I22+I23+I24+I25+I26+I27),I28-I19,"Ошибка!"),0)</f>
        <v>28000000</v>
      </c>
      <c r="J20" s="298">
        <f>IF(J22&gt;0,IF((J28-J19)=(J22+J23+J24+J25+J26+J27),J28-J19,"Ошибка!"),0)</f>
        <v>29000000</v>
      </c>
      <c r="K20" s="113"/>
    </row>
    <row r="21" spans="2:10" ht="11.25" customHeight="1">
      <c r="B21" s="44" t="s">
        <v>33</v>
      </c>
      <c r="C21" s="45"/>
      <c r="D21" s="298"/>
      <c r="E21" s="116"/>
      <c r="F21" s="116"/>
      <c r="G21" s="116"/>
      <c r="H21" s="116"/>
      <c r="I21" s="116"/>
      <c r="J21" s="116"/>
    </row>
    <row r="22" spans="2:10" ht="18" customHeight="1">
      <c r="B22" s="44" t="s">
        <v>140</v>
      </c>
      <c r="C22" s="45">
        <v>130</v>
      </c>
      <c r="D22" s="298">
        <f aca="true" t="shared" si="0" ref="D22:D27">E22+F22+G22+H22</f>
        <v>24969191.959999997</v>
      </c>
      <c r="E22" s="115">
        <v>5057436.45</v>
      </c>
      <c r="F22" s="115">
        <v>5603606</v>
      </c>
      <c r="G22" s="115">
        <v>7083210.88</v>
      </c>
      <c r="H22" s="115">
        <v>7224938.63</v>
      </c>
      <c r="I22" s="115">
        <v>28000000</v>
      </c>
      <c r="J22" s="115">
        <v>29000000</v>
      </c>
    </row>
    <row r="23" spans="2:10" ht="28.5" customHeight="1">
      <c r="B23" s="44" t="s">
        <v>141</v>
      </c>
      <c r="C23" s="45">
        <v>140</v>
      </c>
      <c r="D23" s="298">
        <f t="shared" si="0"/>
        <v>0</v>
      </c>
      <c r="E23" s="115"/>
      <c r="F23" s="115"/>
      <c r="G23" s="115"/>
      <c r="H23" s="115"/>
      <c r="I23" s="115"/>
      <c r="J23" s="115"/>
    </row>
    <row r="24" spans="2:10" ht="13.5" customHeight="1">
      <c r="B24" s="44" t="s">
        <v>142</v>
      </c>
      <c r="C24" s="45">
        <v>440</v>
      </c>
      <c r="D24" s="298">
        <f t="shared" si="0"/>
        <v>1057.68</v>
      </c>
      <c r="E24" s="115"/>
      <c r="F24" s="115"/>
      <c r="G24" s="115">
        <v>1057.68</v>
      </c>
      <c r="H24" s="115"/>
      <c r="I24" s="115"/>
      <c r="J24" s="115"/>
    </row>
    <row r="25" spans="2:10" ht="15" customHeight="1">
      <c r="B25" s="44" t="s">
        <v>131</v>
      </c>
      <c r="C25" s="45">
        <v>180</v>
      </c>
      <c r="D25" s="298">
        <f t="shared" si="0"/>
        <v>0</v>
      </c>
      <c r="E25" s="115"/>
      <c r="F25" s="115"/>
      <c r="G25" s="115"/>
      <c r="H25" s="115"/>
      <c r="I25" s="115"/>
      <c r="J25" s="115"/>
    </row>
    <row r="26" spans="2:10" ht="15" customHeight="1">
      <c r="B26" s="44" t="s">
        <v>132</v>
      </c>
      <c r="C26" s="45">
        <v>180</v>
      </c>
      <c r="D26" s="298">
        <f t="shared" si="0"/>
        <v>0</v>
      </c>
      <c r="E26" s="115"/>
      <c r="F26" s="115"/>
      <c r="G26" s="115"/>
      <c r="H26" s="115"/>
      <c r="I26" s="115"/>
      <c r="J26" s="115"/>
    </row>
    <row r="27" spans="2:10" ht="15" customHeight="1">
      <c r="B27" s="44" t="s">
        <v>185</v>
      </c>
      <c r="C27" s="45">
        <v>120</v>
      </c>
      <c r="D27" s="298">
        <f t="shared" si="0"/>
        <v>0</v>
      </c>
      <c r="E27" s="115"/>
      <c r="F27" s="115"/>
      <c r="G27" s="115"/>
      <c r="H27" s="115"/>
      <c r="I27" s="115"/>
      <c r="J27" s="115"/>
    </row>
    <row r="28" spans="2:10" ht="21" customHeight="1">
      <c r="B28" s="44" t="s">
        <v>38</v>
      </c>
      <c r="C28" s="127"/>
      <c r="D28" s="299">
        <f aca="true" t="shared" si="1" ref="D28:J28">D30+D34+D46+D49+D53+D54+D65</f>
        <v>25298855.92</v>
      </c>
      <c r="E28" s="299">
        <f>E30+E34+E46+E49+E53+E54+E65</f>
        <v>5386042.73</v>
      </c>
      <c r="F28" s="299">
        <f t="shared" si="1"/>
        <v>5603606</v>
      </c>
      <c r="G28" s="299">
        <f t="shared" si="1"/>
        <v>7084268.56</v>
      </c>
      <c r="H28" s="299">
        <f t="shared" si="1"/>
        <v>7224938.63</v>
      </c>
      <c r="I28" s="299">
        <f t="shared" si="1"/>
        <v>28000000</v>
      </c>
      <c r="J28" s="299">
        <f t="shared" si="1"/>
        <v>29000000</v>
      </c>
    </row>
    <row r="29" spans="2:10" ht="13.5" customHeight="1">
      <c r="B29" s="44" t="s">
        <v>33</v>
      </c>
      <c r="C29" s="127"/>
      <c r="D29" s="303"/>
      <c r="E29" s="119"/>
      <c r="F29" s="119"/>
      <c r="G29" s="119"/>
      <c r="H29" s="119"/>
      <c r="I29" s="119"/>
      <c r="J29" s="119"/>
    </row>
    <row r="30" spans="2:10" ht="27" customHeight="1">
      <c r="B30" s="47" t="s">
        <v>105</v>
      </c>
      <c r="C30" s="48">
        <v>210</v>
      </c>
      <c r="D30" s="299">
        <f>D31+D32+D33</f>
        <v>12665004.11</v>
      </c>
      <c r="E30" s="299">
        <f aca="true" t="shared" si="2" ref="E30:J30">E31+E32+E33</f>
        <v>3002806</v>
      </c>
      <c r="F30" s="299">
        <f t="shared" si="2"/>
        <v>1652889</v>
      </c>
      <c r="G30" s="299">
        <f t="shared" si="2"/>
        <v>4514893</v>
      </c>
      <c r="H30" s="299">
        <f t="shared" si="2"/>
        <v>3494416.11</v>
      </c>
      <c r="I30" s="299">
        <f t="shared" si="2"/>
        <v>16255891</v>
      </c>
      <c r="J30" s="299">
        <f t="shared" si="2"/>
        <v>17567886</v>
      </c>
    </row>
    <row r="31" spans="2:11" ht="21" customHeight="1">
      <c r="B31" s="16" t="s">
        <v>39</v>
      </c>
      <c r="C31" s="8" t="s">
        <v>40</v>
      </c>
      <c r="D31" s="303">
        <f>E31+F31+G31+H31</f>
        <v>10025004.11</v>
      </c>
      <c r="E31" s="270">
        <v>2303500</v>
      </c>
      <c r="F31" s="270">
        <v>1269500</v>
      </c>
      <c r="G31" s="270">
        <v>3471500</v>
      </c>
      <c r="H31" s="270">
        <v>2980504.11</v>
      </c>
      <c r="I31" s="120">
        <v>12493004</v>
      </c>
      <c r="J31" s="120">
        <v>13493000</v>
      </c>
      <c r="K31" s="142"/>
    </row>
    <row r="32" spans="2:11" ht="21" customHeight="1">
      <c r="B32" s="16" t="s">
        <v>41</v>
      </c>
      <c r="C32" s="6">
        <v>212</v>
      </c>
      <c r="D32" s="303">
        <f>E32+F32+G32+H32</f>
        <v>0</v>
      </c>
      <c r="E32" s="120"/>
      <c r="F32" s="120"/>
      <c r="G32" s="120"/>
      <c r="H32" s="120"/>
      <c r="I32" s="120"/>
      <c r="J32" s="120"/>
      <c r="K32" s="142"/>
    </row>
    <row r="33" spans="2:11" ht="21" customHeight="1">
      <c r="B33" s="16" t="s">
        <v>42</v>
      </c>
      <c r="C33" s="8" t="s">
        <v>43</v>
      </c>
      <c r="D33" s="303">
        <f>E33+F33+G33+H33</f>
        <v>2640000</v>
      </c>
      <c r="E33" s="120">
        <v>699306</v>
      </c>
      <c r="F33" s="120">
        <v>383389</v>
      </c>
      <c r="G33" s="120">
        <v>1043393</v>
      </c>
      <c r="H33" s="120">
        <v>513912</v>
      </c>
      <c r="I33" s="120">
        <v>3762887</v>
      </c>
      <c r="J33" s="120">
        <v>4074886</v>
      </c>
      <c r="K33" s="142"/>
    </row>
    <row r="34" spans="2:11" ht="21" customHeight="1">
      <c r="B34" s="17" t="s">
        <v>44</v>
      </c>
      <c r="C34" s="10" t="s">
        <v>45</v>
      </c>
      <c r="D34" s="299">
        <f aca="true" t="shared" si="3" ref="D34:J34">D36+D37+D38+D39+D40+D43</f>
        <v>2635660</v>
      </c>
      <c r="E34" s="299">
        <f t="shared" si="3"/>
        <v>416000</v>
      </c>
      <c r="F34" s="299">
        <f t="shared" si="3"/>
        <v>935750</v>
      </c>
      <c r="G34" s="299">
        <f t="shared" si="3"/>
        <v>763602.88</v>
      </c>
      <c r="H34" s="299">
        <f t="shared" si="3"/>
        <v>520307.12</v>
      </c>
      <c r="I34" s="299">
        <f t="shared" si="3"/>
        <v>2318000</v>
      </c>
      <c r="J34" s="299">
        <f t="shared" si="3"/>
        <v>2318000</v>
      </c>
      <c r="K34" s="142"/>
    </row>
    <row r="35" spans="2:11" ht="12.75" customHeight="1">
      <c r="B35" s="16" t="s">
        <v>32</v>
      </c>
      <c r="C35" s="7"/>
      <c r="D35" s="303"/>
      <c r="E35" s="119"/>
      <c r="F35" s="119"/>
      <c r="G35" s="119"/>
      <c r="H35" s="119"/>
      <c r="I35" s="119"/>
      <c r="J35" s="119"/>
      <c r="K35" s="142"/>
    </row>
    <row r="36" spans="2:11" ht="21" customHeight="1">
      <c r="B36" s="16" t="s">
        <v>46</v>
      </c>
      <c r="C36" s="8" t="s">
        <v>47</v>
      </c>
      <c r="D36" s="303">
        <f aca="true" t="shared" si="4" ref="D36:D46">E36+F36+G36+H36</f>
        <v>44200</v>
      </c>
      <c r="E36" s="120">
        <v>11000</v>
      </c>
      <c r="F36" s="120">
        <v>11000</v>
      </c>
      <c r="G36" s="120">
        <v>11000</v>
      </c>
      <c r="H36" s="120">
        <v>11200</v>
      </c>
      <c r="I36" s="120">
        <v>45000</v>
      </c>
      <c r="J36" s="120">
        <v>45000</v>
      </c>
      <c r="K36" s="142"/>
    </row>
    <row r="37" spans="2:11" ht="21" customHeight="1">
      <c r="B37" s="16" t="s">
        <v>48</v>
      </c>
      <c r="C37" s="8" t="s">
        <v>49</v>
      </c>
      <c r="D37" s="303">
        <f t="shared" si="4"/>
        <v>34500</v>
      </c>
      <c r="E37" s="120">
        <v>5000</v>
      </c>
      <c r="F37" s="120">
        <v>24500</v>
      </c>
      <c r="G37" s="120">
        <v>5000</v>
      </c>
      <c r="H37" s="120"/>
      <c r="I37" s="120">
        <v>5000</v>
      </c>
      <c r="J37" s="120">
        <v>5000</v>
      </c>
      <c r="K37" s="142"/>
    </row>
    <row r="38" spans="2:11" ht="21" customHeight="1">
      <c r="B38" s="16" t="s">
        <v>50</v>
      </c>
      <c r="C38" s="8" t="s">
        <v>51</v>
      </c>
      <c r="D38" s="303">
        <f t="shared" si="4"/>
        <v>1356288.01</v>
      </c>
      <c r="E38" s="120">
        <v>200000</v>
      </c>
      <c r="F38" s="120">
        <v>540500</v>
      </c>
      <c r="G38" s="120">
        <v>370250</v>
      </c>
      <c r="H38" s="120">
        <v>245538.01</v>
      </c>
      <c r="I38" s="120">
        <v>1015000</v>
      </c>
      <c r="J38" s="120">
        <v>1015000</v>
      </c>
      <c r="K38" s="142"/>
    </row>
    <row r="39" spans="2:11" ht="21" customHeight="1">
      <c r="B39" s="16" t="s">
        <v>52</v>
      </c>
      <c r="C39" s="8" t="s">
        <v>53</v>
      </c>
      <c r="D39" s="303">
        <f t="shared" si="4"/>
        <v>0</v>
      </c>
      <c r="E39" s="120"/>
      <c r="F39" s="120"/>
      <c r="G39" s="120"/>
      <c r="H39" s="120"/>
      <c r="I39" s="120"/>
      <c r="J39" s="120"/>
      <c r="K39" s="142"/>
    </row>
    <row r="40" spans="2:11" ht="21" customHeight="1">
      <c r="B40" s="16" t="s">
        <v>54</v>
      </c>
      <c r="C40" s="6">
        <v>225</v>
      </c>
      <c r="D40" s="303">
        <f t="shared" si="4"/>
        <v>605512.88</v>
      </c>
      <c r="E40" s="120">
        <v>100000</v>
      </c>
      <c r="F40" s="120">
        <v>207750</v>
      </c>
      <c r="G40" s="120">
        <v>275352.88</v>
      </c>
      <c r="H40" s="120">
        <v>22410</v>
      </c>
      <c r="I40" s="120">
        <v>797000</v>
      </c>
      <c r="J40" s="120">
        <v>797000</v>
      </c>
      <c r="K40" s="142"/>
    </row>
    <row r="41" spans="2:11" ht="21" customHeight="1">
      <c r="B41" s="16" t="s">
        <v>32</v>
      </c>
      <c r="C41" s="6"/>
      <c r="D41" s="303">
        <f t="shared" si="4"/>
        <v>0</v>
      </c>
      <c r="E41" s="120"/>
      <c r="F41" s="120"/>
      <c r="G41" s="120"/>
      <c r="H41" s="288"/>
      <c r="I41" s="120"/>
      <c r="J41" s="120"/>
      <c r="K41" s="142"/>
    </row>
    <row r="42" spans="2:11" ht="21" customHeight="1">
      <c r="B42" s="16" t="s">
        <v>199</v>
      </c>
      <c r="C42" s="6"/>
      <c r="D42" s="303">
        <f t="shared" si="4"/>
        <v>64500</v>
      </c>
      <c r="E42" s="120"/>
      <c r="F42" s="120">
        <v>21500</v>
      </c>
      <c r="G42" s="120">
        <v>43000</v>
      </c>
      <c r="H42" s="120"/>
      <c r="I42" s="120">
        <v>95000</v>
      </c>
      <c r="J42" s="120">
        <v>105000</v>
      </c>
      <c r="K42" s="142"/>
    </row>
    <row r="43" spans="2:11" ht="21" customHeight="1">
      <c r="B43" s="16" t="s">
        <v>110</v>
      </c>
      <c r="C43" s="6">
        <v>226</v>
      </c>
      <c r="D43" s="303">
        <f t="shared" si="4"/>
        <v>595159.11</v>
      </c>
      <c r="E43" s="120">
        <v>100000</v>
      </c>
      <c r="F43" s="120">
        <v>152000</v>
      </c>
      <c r="G43" s="120">
        <v>102000</v>
      </c>
      <c r="H43" s="120">
        <v>241159.11</v>
      </c>
      <c r="I43" s="120">
        <v>456000</v>
      </c>
      <c r="J43" s="120">
        <v>456000</v>
      </c>
      <c r="K43" s="143"/>
    </row>
    <row r="44" spans="2:11" ht="21" customHeight="1">
      <c r="B44" s="16" t="s">
        <v>32</v>
      </c>
      <c r="C44" s="6"/>
      <c r="D44" s="303">
        <f t="shared" si="4"/>
        <v>0</v>
      </c>
      <c r="E44" s="120"/>
      <c r="F44" s="288"/>
      <c r="G44" s="120"/>
      <c r="H44" s="288"/>
      <c r="I44" s="120"/>
      <c r="J44" s="120"/>
      <c r="K44" s="269"/>
    </row>
    <row r="45" spans="2:11" ht="21" customHeight="1">
      <c r="B45" s="16" t="s">
        <v>200</v>
      </c>
      <c r="C45" s="6"/>
      <c r="D45" s="303">
        <f t="shared" si="4"/>
        <v>0</v>
      </c>
      <c r="E45" s="120"/>
      <c r="F45" s="288"/>
      <c r="G45" s="120"/>
      <c r="H45" s="288"/>
      <c r="I45" s="120"/>
      <c r="J45" s="120"/>
      <c r="K45" s="269"/>
    </row>
    <row r="46" spans="2:10" ht="21" customHeight="1">
      <c r="B46" s="17" t="s">
        <v>103</v>
      </c>
      <c r="C46" s="9">
        <v>240</v>
      </c>
      <c r="D46" s="299">
        <f t="shared" si="4"/>
        <v>0</v>
      </c>
      <c r="E46" s="299">
        <f aca="true" t="shared" si="5" ref="E46:J46">E48</f>
        <v>0</v>
      </c>
      <c r="F46" s="299">
        <f t="shared" si="5"/>
        <v>0</v>
      </c>
      <c r="G46" s="299">
        <f t="shared" si="5"/>
        <v>0</v>
      </c>
      <c r="H46" s="299">
        <f t="shared" si="5"/>
        <v>0</v>
      </c>
      <c r="I46" s="299">
        <f t="shared" si="5"/>
        <v>0</v>
      </c>
      <c r="J46" s="299">
        <f t="shared" si="5"/>
        <v>0</v>
      </c>
    </row>
    <row r="47" spans="2:10" ht="12.75" customHeight="1">
      <c r="B47" s="16" t="s">
        <v>32</v>
      </c>
      <c r="C47" s="6"/>
      <c r="D47" s="299"/>
      <c r="E47" s="119"/>
      <c r="F47" s="119"/>
      <c r="G47" s="119"/>
      <c r="H47" s="119"/>
      <c r="I47" s="119"/>
      <c r="J47" s="119"/>
    </row>
    <row r="48" spans="2:10" ht="31.5" customHeight="1">
      <c r="B48" s="18" t="s">
        <v>104</v>
      </c>
      <c r="C48" s="8" t="s">
        <v>55</v>
      </c>
      <c r="D48" s="299">
        <f>E48+F48+G48+H48</f>
        <v>0</v>
      </c>
      <c r="E48" s="120"/>
      <c r="F48" s="120"/>
      <c r="G48" s="120"/>
      <c r="H48" s="120"/>
      <c r="I48" s="120"/>
      <c r="J48" s="120"/>
    </row>
    <row r="49" spans="2:10" ht="21" customHeight="1">
      <c r="B49" s="17" t="s">
        <v>56</v>
      </c>
      <c r="C49" s="10" t="s">
        <v>57</v>
      </c>
      <c r="D49" s="299">
        <f>D51+D52</f>
        <v>0</v>
      </c>
      <c r="E49" s="299">
        <f aca="true" t="shared" si="6" ref="E49:J49">E51+E52</f>
        <v>0</v>
      </c>
      <c r="F49" s="299">
        <f t="shared" si="6"/>
        <v>0</v>
      </c>
      <c r="G49" s="299">
        <f t="shared" si="6"/>
        <v>0</v>
      </c>
      <c r="H49" s="299">
        <f t="shared" si="6"/>
        <v>0</v>
      </c>
      <c r="I49" s="299">
        <f t="shared" si="6"/>
        <v>0</v>
      </c>
      <c r="J49" s="299">
        <f t="shared" si="6"/>
        <v>0</v>
      </c>
    </row>
    <row r="50" spans="2:10" ht="9.75" customHeight="1">
      <c r="B50" s="16" t="s">
        <v>32</v>
      </c>
      <c r="C50" s="7"/>
      <c r="D50" s="303"/>
      <c r="E50" s="119"/>
      <c r="F50" s="119"/>
      <c r="G50" s="119"/>
      <c r="H50" s="119"/>
      <c r="I50" s="119"/>
      <c r="J50" s="119"/>
    </row>
    <row r="51" spans="2:10" ht="21" customHeight="1">
      <c r="B51" s="16" t="s">
        <v>58</v>
      </c>
      <c r="C51" s="8" t="s">
        <v>59</v>
      </c>
      <c r="D51" s="299">
        <f>E51+F51+G51+H51</f>
        <v>0</v>
      </c>
      <c r="E51" s="120"/>
      <c r="F51" s="120"/>
      <c r="G51" s="120"/>
      <c r="H51" s="120"/>
      <c r="I51" s="120"/>
      <c r="J51" s="120"/>
    </row>
    <row r="52" spans="2:10" ht="28.5" customHeight="1">
      <c r="B52" s="16" t="s">
        <v>60</v>
      </c>
      <c r="C52" s="8" t="s">
        <v>61</v>
      </c>
      <c r="D52" s="299">
        <f>E52+F52+G52+H52</f>
        <v>0</v>
      </c>
      <c r="E52" s="120"/>
      <c r="F52" s="120"/>
      <c r="G52" s="120"/>
      <c r="H52" s="120"/>
      <c r="I52" s="120"/>
      <c r="J52" s="120"/>
    </row>
    <row r="53" spans="2:11" ht="21" customHeight="1">
      <c r="B53" s="17" t="s">
        <v>62</v>
      </c>
      <c r="C53" s="10" t="s">
        <v>63</v>
      </c>
      <c r="D53" s="299">
        <f>E53+F53+G53+H53</f>
        <v>797349.73</v>
      </c>
      <c r="E53" s="121">
        <v>797349.73</v>
      </c>
      <c r="F53" s="121"/>
      <c r="G53" s="121"/>
      <c r="H53" s="121"/>
      <c r="I53" s="121">
        <v>650000</v>
      </c>
      <c r="J53" s="121">
        <v>650000</v>
      </c>
      <c r="K53" s="142"/>
    </row>
    <row r="54" spans="2:11" ht="23.25" customHeight="1">
      <c r="B54" s="17" t="s">
        <v>64</v>
      </c>
      <c r="C54" s="10" t="s">
        <v>65</v>
      </c>
      <c r="D54" s="299">
        <f aca="true" t="shared" si="7" ref="D54:J54">D56+D57+D58+D59</f>
        <v>9200842.08</v>
      </c>
      <c r="E54" s="299">
        <f t="shared" si="7"/>
        <v>1169887</v>
      </c>
      <c r="F54" s="299">
        <f t="shared" si="7"/>
        <v>3014967</v>
      </c>
      <c r="G54" s="299">
        <f t="shared" si="7"/>
        <v>1805772.68</v>
      </c>
      <c r="H54" s="299">
        <f t="shared" si="7"/>
        <v>3210215.4</v>
      </c>
      <c r="I54" s="299">
        <f t="shared" si="7"/>
        <v>8776109</v>
      </c>
      <c r="J54" s="299">
        <f t="shared" si="7"/>
        <v>8464114</v>
      </c>
      <c r="K54" s="142"/>
    </row>
    <row r="55" spans="2:11" ht="10.5" customHeight="1">
      <c r="B55" s="16" t="s">
        <v>32</v>
      </c>
      <c r="C55" s="7"/>
      <c r="D55" s="303"/>
      <c r="E55" s="273"/>
      <c r="F55" s="273"/>
      <c r="G55" s="273"/>
      <c r="H55" s="273"/>
      <c r="I55" s="119"/>
      <c r="J55" s="119"/>
      <c r="K55" s="142"/>
    </row>
    <row r="56" spans="2:12" ht="23.25" customHeight="1">
      <c r="B56" s="16" t="s">
        <v>66</v>
      </c>
      <c r="C56" s="8" t="s">
        <v>67</v>
      </c>
      <c r="D56" s="303">
        <f>E56+F56+G56+H56</f>
        <v>1662000</v>
      </c>
      <c r="E56" s="120">
        <v>300000</v>
      </c>
      <c r="F56" s="120">
        <v>1350000</v>
      </c>
      <c r="G56" s="120"/>
      <c r="H56" s="120">
        <v>12000</v>
      </c>
      <c r="I56" s="120">
        <v>1800000</v>
      </c>
      <c r="J56" s="120">
        <v>1900000</v>
      </c>
      <c r="K56" s="269"/>
      <c r="L56" s="1"/>
    </row>
    <row r="57" spans="2:11" ht="22.5" customHeight="1">
      <c r="B57" s="16" t="s">
        <v>68</v>
      </c>
      <c r="C57" s="8" t="s">
        <v>69</v>
      </c>
      <c r="D57" s="303">
        <f>E57+F57+G57+H57</f>
        <v>0</v>
      </c>
      <c r="E57" s="120"/>
      <c r="F57" s="120"/>
      <c r="G57" s="120"/>
      <c r="H57" s="120"/>
      <c r="I57" s="120"/>
      <c r="J57" s="120"/>
      <c r="K57" s="142"/>
    </row>
    <row r="58" spans="2:11" ht="23.25" customHeight="1">
      <c r="B58" s="16" t="s">
        <v>80</v>
      </c>
      <c r="C58" s="8" t="s">
        <v>81</v>
      </c>
      <c r="D58" s="303">
        <f>E58+F58+G58+H58</f>
        <v>0</v>
      </c>
      <c r="E58" s="120"/>
      <c r="F58" s="120"/>
      <c r="G58" s="120"/>
      <c r="H58" s="120"/>
      <c r="I58" s="120"/>
      <c r="J58" s="120"/>
      <c r="K58" s="142"/>
    </row>
    <row r="59" spans="2:12" ht="21" customHeight="1">
      <c r="B59" s="16" t="s">
        <v>70</v>
      </c>
      <c r="C59" s="8" t="s">
        <v>71</v>
      </c>
      <c r="D59" s="303">
        <f>E59+F59+G59+H59</f>
        <v>7538842.08</v>
      </c>
      <c r="E59" s="120">
        <v>869887</v>
      </c>
      <c r="F59" s="120">
        <v>1664967</v>
      </c>
      <c r="G59" s="120">
        <v>1805772.68</v>
      </c>
      <c r="H59" s="120">
        <v>3198215.4</v>
      </c>
      <c r="I59" s="120">
        <v>6976109</v>
      </c>
      <c r="J59" s="120">
        <v>6564114</v>
      </c>
      <c r="K59" s="269"/>
      <c r="L59" s="1"/>
    </row>
    <row r="60" spans="2:12" ht="21" customHeight="1">
      <c r="B60" s="16" t="s">
        <v>32</v>
      </c>
      <c r="C60" s="8"/>
      <c r="D60" s="303">
        <f>E60+F60+G60+H60</f>
        <v>0</v>
      </c>
      <c r="E60" s="120"/>
      <c r="F60" s="120"/>
      <c r="G60" s="120"/>
      <c r="H60" s="120"/>
      <c r="I60" s="120"/>
      <c r="J60" s="120"/>
      <c r="K60" s="269"/>
      <c r="L60" s="1"/>
    </row>
    <row r="61" spans="2:12" ht="21" customHeight="1">
      <c r="B61" s="16" t="s">
        <v>201</v>
      </c>
      <c r="C61" s="8"/>
      <c r="D61" s="303">
        <f>E61+F61+G61+H61</f>
        <v>4150250</v>
      </c>
      <c r="E61" s="120">
        <v>694960</v>
      </c>
      <c r="F61" s="120">
        <v>1490040</v>
      </c>
      <c r="G61" s="120">
        <v>1605500</v>
      </c>
      <c r="H61" s="120">
        <v>359750</v>
      </c>
      <c r="I61" s="120">
        <v>5000000</v>
      </c>
      <c r="J61" s="120">
        <v>5000000</v>
      </c>
      <c r="K61" s="269"/>
      <c r="L61" s="1"/>
    </row>
    <row r="62" spans="2:12" ht="21" customHeight="1">
      <c r="B62" s="16" t="s">
        <v>202</v>
      </c>
      <c r="C62" s="8"/>
      <c r="D62" s="303">
        <f>E62+F62+G62+H62</f>
        <v>182000</v>
      </c>
      <c r="E62" s="120">
        <v>45500</v>
      </c>
      <c r="F62" s="120">
        <v>45500</v>
      </c>
      <c r="G62" s="120">
        <v>45500</v>
      </c>
      <c r="H62" s="120">
        <v>45500</v>
      </c>
      <c r="I62" s="120">
        <v>200000</v>
      </c>
      <c r="J62" s="120">
        <v>200000</v>
      </c>
      <c r="K62" s="269"/>
      <c r="L62" s="1"/>
    </row>
    <row r="63" spans="2:12" ht="21" customHeight="1">
      <c r="B63" s="16" t="s">
        <v>203</v>
      </c>
      <c r="C63" s="8"/>
      <c r="D63" s="303">
        <f>E63+F63+G63+H63</f>
        <v>517709</v>
      </c>
      <c r="E63" s="120">
        <v>129427</v>
      </c>
      <c r="F63" s="120">
        <v>129427</v>
      </c>
      <c r="G63" s="120">
        <v>129428</v>
      </c>
      <c r="H63" s="120">
        <v>129427</v>
      </c>
      <c r="I63" s="120">
        <v>520000</v>
      </c>
      <c r="J63" s="120">
        <v>520000</v>
      </c>
      <c r="K63" s="269"/>
      <c r="L63" s="1"/>
    </row>
    <row r="64" spans="2:12" ht="21" customHeight="1">
      <c r="B64" s="16" t="s">
        <v>204</v>
      </c>
      <c r="C64" s="8"/>
      <c r="D64" s="303">
        <f>E64+F64+G64+H64</f>
        <v>0</v>
      </c>
      <c r="E64" s="120"/>
      <c r="F64" s="120"/>
      <c r="G64" s="120"/>
      <c r="H64" s="120"/>
      <c r="I64" s="120"/>
      <c r="J64" s="120"/>
      <c r="K64" s="269"/>
      <c r="L64" s="1"/>
    </row>
    <row r="65" spans="2:10" ht="21" customHeight="1">
      <c r="B65" s="17" t="s">
        <v>72</v>
      </c>
      <c r="C65" s="10" t="s">
        <v>73</v>
      </c>
      <c r="D65" s="299">
        <f>D67+D68</f>
        <v>0</v>
      </c>
      <c r="E65" s="299">
        <f aca="true" t="shared" si="8" ref="E65:J65">E67+E68</f>
        <v>0</v>
      </c>
      <c r="F65" s="299">
        <f t="shared" si="8"/>
        <v>0</v>
      </c>
      <c r="G65" s="299">
        <f t="shared" si="8"/>
        <v>0</v>
      </c>
      <c r="H65" s="299">
        <f t="shared" si="8"/>
        <v>0</v>
      </c>
      <c r="I65" s="299">
        <f t="shared" si="8"/>
        <v>0</v>
      </c>
      <c r="J65" s="299">
        <f t="shared" si="8"/>
        <v>0</v>
      </c>
    </row>
    <row r="66" spans="2:10" ht="10.5" customHeight="1">
      <c r="B66" s="16" t="s">
        <v>32</v>
      </c>
      <c r="C66" s="7"/>
      <c r="D66" s="299"/>
      <c r="E66" s="119"/>
      <c r="F66" s="119"/>
      <c r="G66" s="119"/>
      <c r="H66" s="119"/>
      <c r="I66" s="119"/>
      <c r="J66" s="119"/>
    </row>
    <row r="67" spans="2:11" ht="33" customHeight="1">
      <c r="B67" s="16" t="s">
        <v>74</v>
      </c>
      <c r="C67" s="8" t="s">
        <v>75</v>
      </c>
      <c r="D67" s="299">
        <f>D69+D70</f>
        <v>0</v>
      </c>
      <c r="E67" s="120"/>
      <c r="F67" s="120"/>
      <c r="G67" s="120"/>
      <c r="H67" s="120"/>
      <c r="I67" s="120"/>
      <c r="J67" s="120"/>
      <c r="K67" s="144"/>
    </row>
    <row r="68" spans="2:10" ht="30.75" customHeight="1">
      <c r="B68" s="16" t="s">
        <v>76</v>
      </c>
      <c r="C68" s="8" t="s">
        <v>77</v>
      </c>
      <c r="D68" s="299">
        <f>D70+D71</f>
        <v>0</v>
      </c>
      <c r="E68" s="120"/>
      <c r="F68" s="120"/>
      <c r="G68" s="120"/>
      <c r="H68" s="120"/>
      <c r="I68" s="120"/>
      <c r="J68" s="120"/>
    </row>
    <row r="69" spans="2:10" ht="9.75" customHeight="1">
      <c r="B69" s="16" t="s">
        <v>78</v>
      </c>
      <c r="C69" s="7"/>
      <c r="D69" s="299"/>
      <c r="E69" s="122"/>
      <c r="F69" s="122"/>
      <c r="G69" s="122"/>
      <c r="H69" s="122"/>
      <c r="I69" s="122"/>
      <c r="J69" s="122"/>
    </row>
    <row r="70" spans="2:10" ht="21" customHeight="1">
      <c r="B70" s="16" t="s">
        <v>79</v>
      </c>
      <c r="C70" s="8" t="s">
        <v>36</v>
      </c>
      <c r="D70" s="299">
        <f>D72+D73</f>
        <v>0</v>
      </c>
      <c r="E70" s="120"/>
      <c r="F70" s="120"/>
      <c r="G70" s="120"/>
      <c r="H70" s="120"/>
      <c r="I70" s="120"/>
      <c r="J70" s="120"/>
    </row>
  </sheetData>
  <sheetProtection password="C541" sheet="1" objects="1" scenarios="1" formatCells="0" formatColumns="0" formatRows="0"/>
  <mergeCells count="17">
    <mergeCell ref="G8:J8"/>
    <mergeCell ref="H1:J1"/>
    <mergeCell ref="G2:J2"/>
    <mergeCell ref="H3:J3"/>
    <mergeCell ref="G5:J5"/>
    <mergeCell ref="G7:J7"/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</mergeCells>
  <printOptions horizontalCentered="1"/>
  <pageMargins left="1.1811023622047245" right="0.1968503937007874" top="0.15748031496062992" bottom="0.15748031496062992" header="0.15748031496062992" footer="0.15748031496062992"/>
  <pageSetup fitToHeight="1" fitToWidth="1" horizontalDpi="600" verticalDpi="600" orientation="portrait" paperSize="9" scale="50" r:id="rId1"/>
  <headerFooter alignWithMargins="0">
    <oddFooter>&amp;C&amp;P</oddFooter>
  </headerFooter>
  <ignoredErrors>
    <ignoredError sqref="C65:C69 C31:C40 C43 C46:C5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69"/>
  <sheetViews>
    <sheetView zoomScale="80" zoomScaleNormal="80" zoomScalePageLayoutView="0" workbookViewId="0" topLeftCell="A1">
      <selection activeCell="G10" sqref="G10"/>
    </sheetView>
  </sheetViews>
  <sheetFormatPr defaultColWidth="9.00390625" defaultRowHeight="12.75"/>
  <cols>
    <col min="1" max="1" width="2.00390625" style="0" customWidth="1"/>
    <col min="2" max="2" width="54.75390625" style="0" customWidth="1"/>
    <col min="3" max="3" width="11.75390625" style="0" customWidth="1"/>
    <col min="4" max="4" width="16.00390625" style="0" customWidth="1"/>
    <col min="5" max="5" width="14.75390625" style="0" customWidth="1"/>
    <col min="6" max="6" width="15.25390625" style="0" customWidth="1"/>
    <col min="7" max="7" width="14.375" style="0" customWidth="1"/>
    <col min="8" max="8" width="15.375" style="0" customWidth="1"/>
    <col min="9" max="9" width="15.125" style="0" customWidth="1"/>
    <col min="10" max="10" width="14.625" style="0" customWidth="1"/>
    <col min="11" max="11" width="25.375" style="0" customWidth="1"/>
  </cols>
  <sheetData>
    <row r="1" spans="5:10" ht="12.75">
      <c r="E1" s="94"/>
      <c r="F1" s="94"/>
      <c r="G1" s="37"/>
      <c r="H1" s="420"/>
      <c r="I1" s="420"/>
      <c r="J1" s="420"/>
    </row>
    <row r="2" spans="5:10" ht="12.75" customHeight="1">
      <c r="E2" s="94"/>
      <c r="F2" s="94"/>
      <c r="G2" s="427" t="str">
        <f>'Касс.пл.Внеб.(50300) (2)'!G2:J2</f>
        <v>к протоколу № 22 от 28.12.2015</v>
      </c>
      <c r="H2" s="427"/>
      <c r="I2" s="427"/>
      <c r="J2" s="427"/>
    </row>
    <row r="3" spans="5:10" ht="12.75">
      <c r="E3" s="94"/>
      <c r="F3" s="94"/>
      <c r="G3" s="37"/>
      <c r="H3" s="421"/>
      <c r="I3" s="421"/>
      <c r="J3" s="421"/>
    </row>
    <row r="4" spans="5:10" ht="12.7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22" t="str">
        <f>'Касс.пл.Внеб.(50300) (2)'!G5:J5</f>
        <v>Директор</v>
      </c>
      <c r="H5" s="422"/>
      <c r="I5" s="422"/>
      <c r="J5" s="422"/>
    </row>
    <row r="6" spans="5:10" ht="11.25" customHeight="1">
      <c r="E6" s="94"/>
      <c r="F6" s="94"/>
      <c r="G6" s="37"/>
      <c r="H6" s="88"/>
      <c r="I6" s="89" t="s">
        <v>113</v>
      </c>
      <c r="J6" s="88"/>
    </row>
    <row r="7" spans="5:10" ht="15" customHeight="1">
      <c r="E7" s="94"/>
      <c r="F7" s="94"/>
      <c r="G7" s="425" t="str">
        <f>'Касс.пл.Внеб.(50300) (2)'!G7:J7</f>
        <v>                                           Рожкова Л.Н.</v>
      </c>
      <c r="H7" s="425"/>
      <c r="I7" s="425"/>
      <c r="J7" s="425"/>
    </row>
    <row r="8" spans="5:10" ht="10.5" customHeight="1">
      <c r="E8" s="94"/>
      <c r="F8" s="94"/>
      <c r="G8" s="426" t="s">
        <v>136</v>
      </c>
      <c r="H8" s="426"/>
      <c r="I8" s="426"/>
      <c r="J8" s="426"/>
    </row>
    <row r="9" spans="5:10" ht="12.75">
      <c r="E9" s="94"/>
      <c r="F9" s="94"/>
      <c r="G9" s="125" t="str">
        <f>'Касс.пл.Внеб.(50300) (2)'!G9</f>
        <v>" 28 "</v>
      </c>
      <c r="H9" s="92" t="str">
        <f>'Касс.пл.Внеб.(50300) (2)'!H9</f>
        <v>декабря   2015 года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13.5" customHeight="1">
      <c r="B12" s="436" t="s">
        <v>147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'Касс.пл. ХМАО'!B14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7" t="s">
        <v>11</v>
      </c>
      <c r="C17" s="439" t="s">
        <v>35</v>
      </c>
      <c r="D17" s="411" t="s">
        <v>198</v>
      </c>
      <c r="E17" s="433" t="s">
        <v>98</v>
      </c>
      <c r="F17" s="434"/>
      <c r="G17" s="434"/>
      <c r="H17" s="435"/>
      <c r="I17" s="411" t="s">
        <v>143</v>
      </c>
      <c r="J17" s="411" t="s">
        <v>195</v>
      </c>
    </row>
    <row r="18" spans="2:10" ht="18" customHeight="1">
      <c r="B18" s="438"/>
      <c r="C18" s="440"/>
      <c r="D18" s="412"/>
      <c r="E18" s="128" t="s">
        <v>99</v>
      </c>
      <c r="F18" s="128" t="s">
        <v>100</v>
      </c>
      <c r="G18" s="128" t="s">
        <v>101</v>
      </c>
      <c r="H18" s="128" t="s">
        <v>102</v>
      </c>
      <c r="I18" s="412"/>
      <c r="J18" s="412"/>
    </row>
    <row r="19" spans="2:10" ht="18" customHeight="1">
      <c r="B19" s="44" t="s">
        <v>97</v>
      </c>
      <c r="C19" s="45"/>
      <c r="D19" s="298">
        <f>E19+F19+G19+H19</f>
        <v>328606.28</v>
      </c>
      <c r="E19" s="115">
        <v>328606.28</v>
      </c>
      <c r="F19" s="115"/>
      <c r="G19" s="115"/>
      <c r="H19" s="115"/>
      <c r="I19" s="115"/>
      <c r="J19" s="115"/>
    </row>
    <row r="20" spans="2:11" ht="18" customHeight="1">
      <c r="B20" s="44" t="s">
        <v>106</v>
      </c>
      <c r="C20" s="45"/>
      <c r="D20" s="298">
        <f>E20+F20+G20+H20</f>
        <v>0</v>
      </c>
      <c r="E20" s="298">
        <f>IF(E22&gt;0,IF((E27-E19)=(E22+E23+E24+E25+E26),E27-E19,"Ошибка!"),0)</f>
        <v>0</v>
      </c>
      <c r="F20" s="298">
        <f>IF(F22&gt;0,IF((F27-F19)=(F22+F23+F24+F25+F26),F27-F19,"Ошибка!"),0)</f>
        <v>0</v>
      </c>
      <c r="G20" s="298">
        <f>IF(G22&gt;0,IF((G27-G19)=(G22+G23+G24+G25+G26),G27-G19,"Ошибка!"),0)</f>
        <v>0</v>
      </c>
      <c r="H20" s="298">
        <f>IF(H22&gt;0,IF((H27-H19)=(H22+H23+H24+H25+H26),H27-H19,"Ошибка!"),0)</f>
        <v>0</v>
      </c>
      <c r="I20" s="298">
        <f>I27-I19</f>
        <v>0</v>
      </c>
      <c r="J20" s="298">
        <f>J27-J19</f>
        <v>0</v>
      </c>
      <c r="K20" s="113"/>
    </row>
    <row r="21" spans="2:10" ht="11.25" customHeight="1">
      <c r="B21" s="44" t="s">
        <v>33</v>
      </c>
      <c r="C21" s="45"/>
      <c r="D21" s="298"/>
      <c r="E21" s="116"/>
      <c r="F21" s="116"/>
      <c r="G21" s="116"/>
      <c r="H21" s="116"/>
      <c r="I21" s="116"/>
      <c r="J21" s="116"/>
    </row>
    <row r="22" spans="2:10" ht="18" customHeight="1">
      <c r="B22" s="44" t="s">
        <v>140</v>
      </c>
      <c r="C22" s="45">
        <v>130</v>
      </c>
      <c r="D22" s="298">
        <f>E22+F22+G22+H22</f>
        <v>0</v>
      </c>
      <c r="E22" s="115"/>
      <c r="F22" s="115"/>
      <c r="G22" s="115"/>
      <c r="H22" s="115"/>
      <c r="I22" s="115"/>
      <c r="J22" s="115"/>
    </row>
    <row r="23" spans="2:10" ht="28.5" customHeight="1">
      <c r="B23" s="44" t="s">
        <v>141</v>
      </c>
      <c r="C23" s="45">
        <v>140</v>
      </c>
      <c r="D23" s="298">
        <f>E23+F23+G23+H23</f>
        <v>0</v>
      </c>
      <c r="E23" s="115"/>
      <c r="F23" s="115"/>
      <c r="G23" s="115"/>
      <c r="H23" s="115"/>
      <c r="I23" s="115"/>
      <c r="J23" s="115"/>
    </row>
    <row r="24" spans="2:10" ht="13.5" customHeight="1">
      <c r="B24" s="44" t="s">
        <v>142</v>
      </c>
      <c r="C24" s="45">
        <v>440</v>
      </c>
      <c r="D24" s="298">
        <f>E24+F24+G24+H24</f>
        <v>0</v>
      </c>
      <c r="E24" s="115"/>
      <c r="F24" s="115"/>
      <c r="G24" s="115"/>
      <c r="H24" s="115"/>
      <c r="I24" s="115"/>
      <c r="J24" s="115"/>
    </row>
    <row r="25" spans="2:10" ht="15" customHeight="1" hidden="1">
      <c r="B25" s="44" t="s">
        <v>131</v>
      </c>
      <c r="C25" s="45">
        <v>180</v>
      </c>
      <c r="D25" s="304">
        <f>E25+F25+G25+H25</f>
        <v>0</v>
      </c>
      <c r="E25" s="134"/>
      <c r="F25" s="134"/>
      <c r="G25" s="134"/>
      <c r="H25" s="134"/>
      <c r="I25" s="115"/>
      <c r="J25" s="115"/>
    </row>
    <row r="26" spans="2:10" ht="15" customHeight="1">
      <c r="B26" s="44" t="s">
        <v>132</v>
      </c>
      <c r="C26" s="45">
        <v>180</v>
      </c>
      <c r="D26" s="304">
        <f>E26+F26+G26+H26</f>
        <v>0</v>
      </c>
      <c r="E26" s="134"/>
      <c r="F26" s="134"/>
      <c r="G26" s="134"/>
      <c r="H26" s="134"/>
      <c r="I26" s="115"/>
      <c r="J26" s="115"/>
    </row>
    <row r="27" spans="2:10" ht="21" customHeight="1">
      <c r="B27" s="44" t="s">
        <v>38</v>
      </c>
      <c r="C27" s="129"/>
      <c r="D27" s="299">
        <f aca="true" t="shared" si="0" ref="D27:J27">D29+D33+D45+D48+D52+D53+D64</f>
        <v>328606.28</v>
      </c>
      <c r="E27" s="299">
        <f>E29+E33+E45+E48+E52+E53+E64</f>
        <v>328606.28</v>
      </c>
      <c r="F27" s="299">
        <f t="shared" si="0"/>
        <v>0</v>
      </c>
      <c r="G27" s="299">
        <f t="shared" si="0"/>
        <v>0</v>
      </c>
      <c r="H27" s="299">
        <f t="shared" si="0"/>
        <v>0</v>
      </c>
      <c r="I27" s="299">
        <f t="shared" si="0"/>
        <v>0</v>
      </c>
      <c r="J27" s="299">
        <f t="shared" si="0"/>
        <v>0</v>
      </c>
    </row>
    <row r="28" spans="2:10" ht="13.5" customHeight="1">
      <c r="B28" s="44" t="s">
        <v>33</v>
      </c>
      <c r="C28" s="129"/>
      <c r="D28" s="303"/>
      <c r="E28" s="119"/>
      <c r="F28" s="119"/>
      <c r="G28" s="119"/>
      <c r="H28" s="119"/>
      <c r="I28" s="119"/>
      <c r="J28" s="119"/>
    </row>
    <row r="29" spans="2:10" ht="27" customHeight="1">
      <c r="B29" s="47" t="s">
        <v>105</v>
      </c>
      <c r="C29" s="48">
        <v>210</v>
      </c>
      <c r="D29" s="299">
        <f>D30+D31+D32</f>
        <v>0</v>
      </c>
      <c r="E29" s="299">
        <f aca="true" t="shared" si="1" ref="E29:J29">E30+E31+E32</f>
        <v>0</v>
      </c>
      <c r="F29" s="299">
        <f t="shared" si="1"/>
        <v>0</v>
      </c>
      <c r="G29" s="299">
        <f t="shared" si="1"/>
        <v>0</v>
      </c>
      <c r="H29" s="299">
        <f t="shared" si="1"/>
        <v>0</v>
      </c>
      <c r="I29" s="299">
        <f t="shared" si="1"/>
        <v>0</v>
      </c>
      <c r="J29" s="299">
        <f t="shared" si="1"/>
        <v>0</v>
      </c>
    </row>
    <row r="30" spans="2:10" ht="21" customHeight="1">
      <c r="B30" s="16" t="s">
        <v>39</v>
      </c>
      <c r="C30" s="8" t="s">
        <v>40</v>
      </c>
      <c r="D30" s="303">
        <f>E30+F30+G30+H30</f>
        <v>0</v>
      </c>
      <c r="E30" s="120"/>
      <c r="F30" s="120"/>
      <c r="G30" s="120"/>
      <c r="H30" s="120"/>
      <c r="I30" s="120"/>
      <c r="J30" s="120"/>
    </row>
    <row r="31" spans="2:10" ht="21" customHeight="1">
      <c r="B31" s="16" t="s">
        <v>41</v>
      </c>
      <c r="C31" s="6">
        <v>212</v>
      </c>
      <c r="D31" s="303">
        <f>E31+F31+G31+H31</f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42</v>
      </c>
      <c r="C32" s="8" t="s">
        <v>43</v>
      </c>
      <c r="D32" s="303">
        <f>E32+F32+G32+H32</f>
        <v>0</v>
      </c>
      <c r="E32" s="120"/>
      <c r="F32" s="120"/>
      <c r="G32" s="120"/>
      <c r="H32" s="120"/>
      <c r="I32" s="120"/>
      <c r="J32" s="120"/>
    </row>
    <row r="33" spans="2:10" ht="21" customHeight="1">
      <c r="B33" s="17" t="s">
        <v>44</v>
      </c>
      <c r="C33" s="10" t="s">
        <v>45</v>
      </c>
      <c r="D33" s="299">
        <f aca="true" t="shared" si="2" ref="D33:J33">D35+D36+D37+D38+D39+D42</f>
        <v>0</v>
      </c>
      <c r="E33" s="299">
        <f t="shared" si="2"/>
        <v>0</v>
      </c>
      <c r="F33" s="299">
        <f t="shared" si="2"/>
        <v>0</v>
      </c>
      <c r="G33" s="299">
        <f t="shared" si="2"/>
        <v>0</v>
      </c>
      <c r="H33" s="299">
        <f t="shared" si="2"/>
        <v>0</v>
      </c>
      <c r="I33" s="299">
        <f t="shared" si="2"/>
        <v>0</v>
      </c>
      <c r="J33" s="299">
        <f t="shared" si="2"/>
        <v>0</v>
      </c>
    </row>
    <row r="34" spans="2:10" ht="12.75" customHeight="1">
      <c r="B34" s="16" t="s">
        <v>32</v>
      </c>
      <c r="C34" s="7"/>
      <c r="D34" s="303"/>
      <c r="E34" s="119"/>
      <c r="F34" s="119"/>
      <c r="G34" s="119"/>
      <c r="H34" s="119"/>
      <c r="I34" s="119"/>
      <c r="J34" s="119"/>
    </row>
    <row r="35" spans="2:10" ht="21" customHeight="1">
      <c r="B35" s="16" t="s">
        <v>46</v>
      </c>
      <c r="C35" s="8" t="s">
        <v>47</v>
      </c>
      <c r="D35" s="303">
        <f aca="true" t="shared" si="3" ref="D35:D45">E35+F35+G35+H35</f>
        <v>0</v>
      </c>
      <c r="E35" s="120"/>
      <c r="F35" s="120"/>
      <c r="G35" s="120"/>
      <c r="H35" s="120"/>
      <c r="I35" s="120"/>
      <c r="J35" s="120"/>
    </row>
    <row r="36" spans="2:10" ht="21" customHeight="1">
      <c r="B36" s="16" t="s">
        <v>48</v>
      </c>
      <c r="C36" s="8" t="s">
        <v>49</v>
      </c>
      <c r="D36" s="303">
        <f t="shared" si="3"/>
        <v>0</v>
      </c>
      <c r="E36" s="120"/>
      <c r="F36" s="120"/>
      <c r="G36" s="120"/>
      <c r="H36" s="120"/>
      <c r="I36" s="120"/>
      <c r="J36" s="120"/>
    </row>
    <row r="37" spans="2:10" ht="21" customHeight="1">
      <c r="B37" s="16" t="s">
        <v>50</v>
      </c>
      <c r="C37" s="8" t="s">
        <v>51</v>
      </c>
      <c r="D37" s="303">
        <f t="shared" si="3"/>
        <v>0</v>
      </c>
      <c r="E37" s="120"/>
      <c r="F37" s="120"/>
      <c r="G37" s="120"/>
      <c r="H37" s="120"/>
      <c r="I37" s="120"/>
      <c r="J37" s="120"/>
    </row>
    <row r="38" spans="2:10" ht="21" customHeight="1">
      <c r="B38" s="16" t="s">
        <v>52</v>
      </c>
      <c r="C38" s="8" t="s">
        <v>53</v>
      </c>
      <c r="D38" s="303">
        <f t="shared" si="3"/>
        <v>0</v>
      </c>
      <c r="E38" s="120"/>
      <c r="F38" s="120"/>
      <c r="G38" s="120"/>
      <c r="H38" s="120"/>
      <c r="I38" s="120"/>
      <c r="J38" s="120"/>
    </row>
    <row r="39" spans="2:10" ht="21" customHeight="1">
      <c r="B39" s="16" t="s">
        <v>54</v>
      </c>
      <c r="C39" s="6">
        <v>225</v>
      </c>
      <c r="D39" s="303">
        <f t="shared" si="3"/>
        <v>0</v>
      </c>
      <c r="E39" s="120"/>
      <c r="F39" s="120"/>
      <c r="G39" s="120"/>
      <c r="H39" s="120"/>
      <c r="I39" s="120"/>
      <c r="J39" s="120"/>
    </row>
    <row r="40" spans="2:10" ht="21" customHeight="1">
      <c r="B40" s="16" t="s">
        <v>32</v>
      </c>
      <c r="C40" s="6"/>
      <c r="D40" s="303">
        <f t="shared" si="3"/>
        <v>0</v>
      </c>
      <c r="E40" s="120"/>
      <c r="F40" s="120"/>
      <c r="G40" s="120"/>
      <c r="H40" s="120"/>
      <c r="I40" s="120"/>
      <c r="J40" s="120"/>
    </row>
    <row r="41" spans="2:10" ht="21" customHeight="1">
      <c r="B41" s="16" t="s">
        <v>199</v>
      </c>
      <c r="C41" s="6"/>
      <c r="D41" s="303">
        <f t="shared" si="3"/>
        <v>0</v>
      </c>
      <c r="E41" s="120"/>
      <c r="F41" s="120"/>
      <c r="G41" s="120"/>
      <c r="H41" s="120"/>
      <c r="I41" s="120"/>
      <c r="J41" s="120"/>
    </row>
    <row r="42" spans="2:10" ht="21" customHeight="1">
      <c r="B42" s="16" t="s">
        <v>110</v>
      </c>
      <c r="C42" s="6">
        <v>226</v>
      </c>
      <c r="D42" s="303">
        <f t="shared" si="3"/>
        <v>0</v>
      </c>
      <c r="E42" s="120"/>
      <c r="F42" s="120"/>
      <c r="G42" s="120"/>
      <c r="H42" s="120"/>
      <c r="I42" s="120"/>
      <c r="J42" s="120"/>
    </row>
    <row r="43" spans="2:10" ht="21" customHeight="1">
      <c r="B43" s="16" t="s">
        <v>32</v>
      </c>
      <c r="C43" s="6"/>
      <c r="D43" s="303">
        <f t="shared" si="3"/>
        <v>0</v>
      </c>
      <c r="E43" s="120"/>
      <c r="F43" s="120"/>
      <c r="G43" s="120"/>
      <c r="H43" s="120"/>
      <c r="I43" s="120"/>
      <c r="J43" s="120"/>
    </row>
    <row r="44" spans="2:10" ht="21" customHeight="1">
      <c r="B44" s="16" t="s">
        <v>200</v>
      </c>
      <c r="C44" s="6"/>
      <c r="D44" s="303">
        <f t="shared" si="3"/>
        <v>0</v>
      </c>
      <c r="E44" s="120"/>
      <c r="F44" s="120"/>
      <c r="G44" s="120"/>
      <c r="H44" s="120"/>
      <c r="I44" s="120"/>
      <c r="J44" s="120"/>
    </row>
    <row r="45" spans="2:10" ht="21" customHeight="1">
      <c r="B45" s="17" t="s">
        <v>103</v>
      </c>
      <c r="C45" s="9">
        <v>240</v>
      </c>
      <c r="D45" s="299">
        <f t="shared" si="3"/>
        <v>0</v>
      </c>
      <c r="E45" s="299">
        <f aca="true" t="shared" si="4" ref="E45:J45">E47</f>
        <v>0</v>
      </c>
      <c r="F45" s="299">
        <f t="shared" si="4"/>
        <v>0</v>
      </c>
      <c r="G45" s="299">
        <f t="shared" si="4"/>
        <v>0</v>
      </c>
      <c r="H45" s="299">
        <f t="shared" si="4"/>
        <v>0</v>
      </c>
      <c r="I45" s="299">
        <f t="shared" si="4"/>
        <v>0</v>
      </c>
      <c r="J45" s="299">
        <f t="shared" si="4"/>
        <v>0</v>
      </c>
    </row>
    <row r="46" spans="2:10" ht="12.75" customHeight="1">
      <c r="B46" s="16" t="s">
        <v>32</v>
      </c>
      <c r="C46" s="6"/>
      <c r="D46" s="299"/>
      <c r="E46" s="119"/>
      <c r="F46" s="119"/>
      <c r="G46" s="119"/>
      <c r="H46" s="119"/>
      <c r="I46" s="119"/>
      <c r="J46" s="119"/>
    </row>
    <row r="47" spans="2:10" ht="31.5" customHeight="1">
      <c r="B47" s="18" t="s">
        <v>104</v>
      </c>
      <c r="C47" s="8" t="s">
        <v>55</v>
      </c>
      <c r="D47" s="299">
        <f>E47+F47+G47+H47</f>
        <v>0</v>
      </c>
      <c r="E47" s="120"/>
      <c r="F47" s="120"/>
      <c r="G47" s="120"/>
      <c r="H47" s="120"/>
      <c r="I47" s="120"/>
      <c r="J47" s="120"/>
    </row>
    <row r="48" spans="2:10" ht="21" customHeight="1">
      <c r="B48" s="17" t="s">
        <v>56</v>
      </c>
      <c r="C48" s="10" t="s">
        <v>57</v>
      </c>
      <c r="D48" s="299">
        <f>D50+D51</f>
        <v>0</v>
      </c>
      <c r="E48" s="299">
        <f aca="true" t="shared" si="5" ref="E48:J48">E50+E51</f>
        <v>0</v>
      </c>
      <c r="F48" s="299">
        <f t="shared" si="5"/>
        <v>0</v>
      </c>
      <c r="G48" s="299">
        <f t="shared" si="5"/>
        <v>0</v>
      </c>
      <c r="H48" s="299">
        <f t="shared" si="5"/>
        <v>0</v>
      </c>
      <c r="I48" s="299">
        <f t="shared" si="5"/>
        <v>0</v>
      </c>
      <c r="J48" s="299">
        <f t="shared" si="5"/>
        <v>0</v>
      </c>
    </row>
    <row r="49" spans="2:10" ht="9.75" customHeight="1">
      <c r="B49" s="16" t="s">
        <v>32</v>
      </c>
      <c r="C49" s="7"/>
      <c r="D49" s="303"/>
      <c r="E49" s="119"/>
      <c r="F49" s="119"/>
      <c r="G49" s="119"/>
      <c r="H49" s="119"/>
      <c r="I49" s="119"/>
      <c r="J49" s="119"/>
    </row>
    <row r="50" spans="2:10" ht="21" customHeight="1">
      <c r="B50" s="16" t="s">
        <v>58</v>
      </c>
      <c r="C50" s="8" t="s">
        <v>59</v>
      </c>
      <c r="D50" s="299">
        <f>E50+F50+G50+H50</f>
        <v>0</v>
      </c>
      <c r="E50" s="120"/>
      <c r="F50" s="120"/>
      <c r="G50" s="120"/>
      <c r="H50" s="120"/>
      <c r="I50" s="120"/>
      <c r="J50" s="120"/>
    </row>
    <row r="51" spans="2:10" ht="35.25" customHeight="1">
      <c r="B51" s="16" t="s">
        <v>60</v>
      </c>
      <c r="C51" s="8" t="s">
        <v>61</v>
      </c>
      <c r="D51" s="299">
        <f>E51+F51+G51+H51</f>
        <v>0</v>
      </c>
      <c r="E51" s="120"/>
      <c r="F51" s="120"/>
      <c r="G51" s="120"/>
      <c r="H51" s="120"/>
      <c r="I51" s="120"/>
      <c r="J51" s="120"/>
    </row>
    <row r="52" spans="2:10" ht="21" customHeight="1">
      <c r="B52" s="17" t="s">
        <v>62</v>
      </c>
      <c r="C52" s="10" t="s">
        <v>63</v>
      </c>
      <c r="D52" s="299">
        <f>E52+F52+G52+H52</f>
        <v>328606.28</v>
      </c>
      <c r="E52" s="121">
        <v>328606.28</v>
      </c>
      <c r="F52" s="121"/>
      <c r="G52" s="121"/>
      <c r="H52" s="121"/>
      <c r="I52" s="121"/>
      <c r="J52" s="121"/>
    </row>
    <row r="53" spans="2:10" ht="35.25" customHeight="1">
      <c r="B53" s="17" t="s">
        <v>64</v>
      </c>
      <c r="C53" s="10" t="s">
        <v>65</v>
      </c>
      <c r="D53" s="299">
        <f aca="true" t="shared" si="6" ref="D53:J53">D55+D56+D57+D58</f>
        <v>0</v>
      </c>
      <c r="E53" s="299">
        <f t="shared" si="6"/>
        <v>0</v>
      </c>
      <c r="F53" s="299">
        <f t="shared" si="6"/>
        <v>0</v>
      </c>
      <c r="G53" s="299">
        <f t="shared" si="6"/>
        <v>0</v>
      </c>
      <c r="H53" s="299">
        <f t="shared" si="6"/>
        <v>0</v>
      </c>
      <c r="I53" s="299">
        <f t="shared" si="6"/>
        <v>0</v>
      </c>
      <c r="J53" s="299">
        <f t="shared" si="6"/>
        <v>0</v>
      </c>
    </row>
    <row r="54" spans="2:10" ht="10.5" customHeight="1">
      <c r="B54" s="16" t="s">
        <v>32</v>
      </c>
      <c r="C54" s="7"/>
      <c r="D54" s="303"/>
      <c r="E54" s="119"/>
      <c r="F54" s="119"/>
      <c r="G54" s="119"/>
      <c r="H54" s="119"/>
      <c r="I54" s="119"/>
      <c r="J54" s="119"/>
    </row>
    <row r="55" spans="2:10" ht="27" customHeight="1">
      <c r="B55" s="16" t="s">
        <v>66</v>
      </c>
      <c r="C55" s="8" t="s">
        <v>67</v>
      </c>
      <c r="D55" s="303">
        <f>E55+F55+G55+H55</f>
        <v>0</v>
      </c>
      <c r="E55" s="120"/>
      <c r="F55" s="120"/>
      <c r="G55" s="120"/>
      <c r="H55" s="120"/>
      <c r="I55" s="120"/>
      <c r="J55" s="120"/>
    </row>
    <row r="56" spans="2:10" ht="27" customHeight="1">
      <c r="B56" s="16" t="s">
        <v>68</v>
      </c>
      <c r="C56" s="8" t="s">
        <v>69</v>
      </c>
      <c r="D56" s="303">
        <f>E56+F56+G56+H56</f>
        <v>0</v>
      </c>
      <c r="E56" s="120"/>
      <c r="F56" s="120"/>
      <c r="G56" s="120"/>
      <c r="H56" s="120"/>
      <c r="I56" s="120"/>
      <c r="J56" s="120"/>
    </row>
    <row r="57" spans="2:10" ht="37.5" customHeight="1">
      <c r="B57" s="16" t="s">
        <v>80</v>
      </c>
      <c r="C57" s="8" t="s">
        <v>81</v>
      </c>
      <c r="D57" s="303">
        <f>E57+F57+G57+H57</f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70</v>
      </c>
      <c r="C58" s="8" t="s">
        <v>71</v>
      </c>
      <c r="D58" s="303">
        <f>E58+F58+G58+H58</f>
        <v>0</v>
      </c>
      <c r="E58" s="120"/>
      <c r="F58" s="120"/>
      <c r="G58" s="120"/>
      <c r="H58" s="120"/>
      <c r="I58" s="120"/>
      <c r="J58" s="120"/>
    </row>
    <row r="59" spans="2:10" ht="21" customHeight="1">
      <c r="B59" s="16" t="s">
        <v>32</v>
      </c>
      <c r="C59" s="8"/>
      <c r="D59" s="303">
        <f>E59+F59+G59+H59</f>
        <v>0</v>
      </c>
      <c r="E59" s="120"/>
      <c r="F59" s="120"/>
      <c r="G59" s="120"/>
      <c r="H59" s="120"/>
      <c r="I59" s="120"/>
      <c r="J59" s="120"/>
    </row>
    <row r="60" spans="2:10" ht="21" customHeight="1">
      <c r="B60" s="16" t="s">
        <v>201</v>
      </c>
      <c r="C60" s="8"/>
      <c r="D60" s="303">
        <f>E60+F60+G60+H60</f>
        <v>0</v>
      </c>
      <c r="E60" s="120"/>
      <c r="F60" s="120"/>
      <c r="G60" s="120"/>
      <c r="H60" s="120"/>
      <c r="I60" s="120"/>
      <c r="J60" s="120"/>
    </row>
    <row r="61" spans="2:10" ht="21" customHeight="1">
      <c r="B61" s="16" t="s">
        <v>202</v>
      </c>
      <c r="C61" s="8"/>
      <c r="D61" s="303">
        <f>E61+F61+G61+H61</f>
        <v>0</v>
      </c>
      <c r="E61" s="120"/>
      <c r="F61" s="120"/>
      <c r="G61" s="120"/>
      <c r="H61" s="120"/>
      <c r="I61" s="120"/>
      <c r="J61" s="120"/>
    </row>
    <row r="62" spans="2:10" ht="21" customHeight="1">
      <c r="B62" s="16" t="s">
        <v>203</v>
      </c>
      <c r="C62" s="8"/>
      <c r="D62" s="303">
        <f>E62+F62+G62+H62</f>
        <v>0</v>
      </c>
      <c r="E62" s="120"/>
      <c r="F62" s="120"/>
      <c r="G62" s="120"/>
      <c r="H62" s="120"/>
      <c r="I62" s="120"/>
      <c r="J62" s="120"/>
    </row>
    <row r="63" spans="2:10" ht="21" customHeight="1">
      <c r="B63" s="16" t="s">
        <v>204</v>
      </c>
      <c r="C63" s="8"/>
      <c r="D63" s="303">
        <f>E63+F63+G63+H63</f>
        <v>0</v>
      </c>
      <c r="E63" s="120"/>
      <c r="F63" s="120"/>
      <c r="G63" s="120"/>
      <c r="H63" s="120"/>
      <c r="I63" s="120"/>
      <c r="J63" s="120"/>
    </row>
    <row r="64" spans="2:10" ht="21" customHeight="1">
      <c r="B64" s="17" t="s">
        <v>72</v>
      </c>
      <c r="C64" s="10" t="s">
        <v>73</v>
      </c>
      <c r="D64" s="299">
        <f>D66+D67</f>
        <v>0</v>
      </c>
      <c r="E64" s="299">
        <f aca="true" t="shared" si="7" ref="E64:J64">E66+E67</f>
        <v>0</v>
      </c>
      <c r="F64" s="299">
        <f t="shared" si="7"/>
        <v>0</v>
      </c>
      <c r="G64" s="299">
        <f t="shared" si="7"/>
        <v>0</v>
      </c>
      <c r="H64" s="299">
        <f t="shared" si="7"/>
        <v>0</v>
      </c>
      <c r="I64" s="299">
        <f t="shared" si="7"/>
        <v>0</v>
      </c>
      <c r="J64" s="299">
        <f t="shared" si="7"/>
        <v>0</v>
      </c>
    </row>
    <row r="65" spans="2:10" ht="10.5" customHeight="1">
      <c r="B65" s="16" t="s">
        <v>32</v>
      </c>
      <c r="C65" s="7"/>
      <c r="D65" s="299"/>
      <c r="E65" s="119"/>
      <c r="F65" s="119"/>
      <c r="G65" s="119"/>
      <c r="H65" s="119"/>
      <c r="I65" s="119"/>
      <c r="J65" s="119"/>
    </row>
    <row r="66" spans="2:10" ht="33" customHeight="1">
      <c r="B66" s="16" t="s">
        <v>74</v>
      </c>
      <c r="C66" s="8" t="s">
        <v>75</v>
      </c>
      <c r="D66" s="299">
        <f>D68+D69</f>
        <v>0</v>
      </c>
      <c r="E66" s="120"/>
      <c r="F66" s="120"/>
      <c r="G66" s="120"/>
      <c r="H66" s="120"/>
      <c r="I66" s="120"/>
      <c r="J66" s="120"/>
    </row>
    <row r="67" spans="2:10" ht="30.75" customHeight="1">
      <c r="B67" s="16" t="s">
        <v>76</v>
      </c>
      <c r="C67" s="8" t="s">
        <v>77</v>
      </c>
      <c r="D67" s="299">
        <f>D69+D70</f>
        <v>0</v>
      </c>
      <c r="E67" s="120"/>
      <c r="F67" s="120"/>
      <c r="G67" s="120"/>
      <c r="H67" s="120"/>
      <c r="I67" s="120"/>
      <c r="J67" s="120"/>
    </row>
    <row r="68" spans="2:10" ht="9.75" customHeight="1">
      <c r="B68" s="16" t="s">
        <v>78</v>
      </c>
      <c r="C68" s="7"/>
      <c r="D68" s="299"/>
      <c r="E68" s="122"/>
      <c r="F68" s="122"/>
      <c r="G68" s="122"/>
      <c r="H68" s="122"/>
      <c r="I68" s="122"/>
      <c r="J68" s="122"/>
    </row>
    <row r="69" spans="2:10" ht="21" customHeight="1">
      <c r="B69" s="16" t="s">
        <v>79</v>
      </c>
      <c r="C69" s="8" t="s">
        <v>36</v>
      </c>
      <c r="D69" s="299">
        <f>D71+D72</f>
        <v>0</v>
      </c>
      <c r="E69" s="120"/>
      <c r="F69" s="120"/>
      <c r="G69" s="120"/>
      <c r="H69" s="120"/>
      <c r="I69" s="120"/>
      <c r="J69" s="120"/>
    </row>
  </sheetData>
  <sheetProtection password="C541" sheet="1" objects="1" scenarios="1" formatCells="0" formatColumns="0" formatRow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rintOptions horizontalCentered="1"/>
  <pageMargins left="1.1811023622047245" right="0.1968503937007874" top="0.15748031496062992" bottom="0.15748031496062992" header="0.15748031496062992" footer="0.15748031496062992"/>
  <pageSetup fitToHeight="1" fitToWidth="1" horizontalDpi="600" verticalDpi="600" orientation="portrait" paperSize="9" scale="5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69"/>
  <sheetViews>
    <sheetView zoomScale="80" zoomScaleNormal="80" zoomScalePageLayoutView="0" workbookViewId="0" topLeftCell="A1">
      <selection activeCell="H27" sqref="H27"/>
    </sheetView>
  </sheetViews>
  <sheetFormatPr defaultColWidth="9.00390625" defaultRowHeight="12.75"/>
  <cols>
    <col min="1" max="1" width="2.00390625" style="0" customWidth="1"/>
    <col min="2" max="2" width="54.75390625" style="0" customWidth="1"/>
    <col min="3" max="3" width="15.25390625" style="0" customWidth="1"/>
    <col min="4" max="4" width="16.00390625" style="0" customWidth="1"/>
    <col min="5" max="5" width="16.625" style="0" customWidth="1"/>
    <col min="6" max="6" width="15.25390625" style="0" customWidth="1"/>
    <col min="7" max="7" width="14.375" style="0" customWidth="1"/>
    <col min="8" max="8" width="15.375" style="0" customWidth="1"/>
    <col min="9" max="9" width="15.125" style="0" customWidth="1"/>
    <col min="10" max="10" width="14.625" style="0" customWidth="1"/>
    <col min="11" max="11" width="25.375" style="0" customWidth="1"/>
  </cols>
  <sheetData>
    <row r="1" spans="5:10" ht="12.75">
      <c r="E1" s="94"/>
      <c r="F1" s="94"/>
      <c r="G1" s="37"/>
      <c r="H1" s="455"/>
      <c r="I1" s="455"/>
      <c r="J1" s="455"/>
    </row>
    <row r="2" spans="5:10" ht="12.75" customHeight="1">
      <c r="E2" s="94"/>
      <c r="F2" s="94"/>
      <c r="G2" s="427" t="str">
        <f>'Остаток Внеб.(50300)'!G2:J2</f>
        <v>к протоколу № 22 от 28.12.2015</v>
      </c>
      <c r="H2" s="427"/>
      <c r="I2" s="427"/>
      <c r="J2" s="427"/>
    </row>
    <row r="3" spans="5:10" ht="12.75">
      <c r="E3" s="94"/>
      <c r="F3" s="94"/>
      <c r="G3" s="37"/>
      <c r="H3" s="421"/>
      <c r="I3" s="421"/>
      <c r="J3" s="421"/>
    </row>
    <row r="4" spans="5:10" ht="12.7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22" t="str">
        <f>'Остаток Внеб.(50300)'!G5:J5</f>
        <v>Директор</v>
      </c>
      <c r="H5" s="422"/>
      <c r="I5" s="422"/>
      <c r="J5" s="422"/>
    </row>
    <row r="6" spans="5:10" ht="11.25" customHeight="1">
      <c r="E6" s="94"/>
      <c r="F6" s="94"/>
      <c r="G6" s="37"/>
      <c r="H6" s="88"/>
      <c r="I6" s="89" t="s">
        <v>113</v>
      </c>
      <c r="J6" s="88"/>
    </row>
    <row r="7" spans="5:10" ht="15" customHeight="1">
      <c r="E7" s="94"/>
      <c r="F7" s="94"/>
      <c r="G7" s="425" t="str">
        <f>'Остаток Внеб.(50300)'!G7:J7</f>
        <v>                                           Рожкова Л.Н.</v>
      </c>
      <c r="H7" s="425"/>
      <c r="I7" s="425"/>
      <c r="J7" s="425"/>
    </row>
    <row r="8" spans="5:10" ht="10.5" customHeight="1">
      <c r="E8" s="94"/>
      <c r="F8" s="94"/>
      <c r="G8" s="426" t="s">
        <v>136</v>
      </c>
      <c r="H8" s="426"/>
      <c r="I8" s="426"/>
      <c r="J8" s="426"/>
    </row>
    <row r="9" spans="5:10" ht="12.75">
      <c r="E9" s="94"/>
      <c r="F9" s="94"/>
      <c r="G9" s="125" t="str">
        <f>'Остаток Внеб.(50300)'!G9</f>
        <v>" 28 "</v>
      </c>
      <c r="H9" s="92" t="str">
        <f>'Остаток Внеб.(50300)'!H9</f>
        <v>декабря   2015 года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13.5" customHeight="1">
      <c r="B12" s="436" t="s">
        <v>144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'Касс.пл. ХМАО'!B14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35">
        <f>E27-E19</f>
        <v>0</v>
      </c>
      <c r="C16" s="135"/>
      <c r="D16" s="13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7" t="s">
        <v>11</v>
      </c>
      <c r="C17" s="439" t="s">
        <v>35</v>
      </c>
      <c r="D17" s="411" t="s">
        <v>198</v>
      </c>
      <c r="E17" s="433" t="s">
        <v>98</v>
      </c>
      <c r="F17" s="434"/>
      <c r="G17" s="434"/>
      <c r="H17" s="435"/>
      <c r="I17" s="411" t="s">
        <v>143</v>
      </c>
      <c r="J17" s="411" t="s">
        <v>207</v>
      </c>
    </row>
    <row r="18" spans="2:10" ht="18" customHeight="1">
      <c r="B18" s="438"/>
      <c r="C18" s="440"/>
      <c r="D18" s="412"/>
      <c r="E18" s="126" t="s">
        <v>99</v>
      </c>
      <c r="F18" s="126" t="s">
        <v>100</v>
      </c>
      <c r="G18" s="126" t="s">
        <v>101</v>
      </c>
      <c r="H18" s="126" t="s">
        <v>102</v>
      </c>
      <c r="I18" s="412"/>
      <c r="J18" s="412"/>
    </row>
    <row r="19" spans="2:10" ht="18" customHeight="1">
      <c r="B19" s="44" t="s">
        <v>97</v>
      </c>
      <c r="C19" s="45"/>
      <c r="D19" s="298">
        <f>E19+F19+G19+H19</f>
        <v>0</v>
      </c>
      <c r="E19" s="298">
        <f>'Остаток Внеб.(50320)'!E19</f>
        <v>0</v>
      </c>
      <c r="F19" s="298">
        <f>'Остаток Внеб.(50320)'!F19</f>
        <v>0</v>
      </c>
      <c r="G19" s="298">
        <f>'Остаток Внеб.(50320)'!G19</f>
        <v>0</v>
      </c>
      <c r="H19" s="298">
        <f>'Остаток Внеб.(50320)'!H19</f>
        <v>0</v>
      </c>
      <c r="I19" s="298">
        <f>'Остаток Внеб.(50320)'!I19</f>
        <v>0</v>
      </c>
      <c r="J19" s="298">
        <f>'Остаток Внеб.(50320)'!J19</f>
        <v>0</v>
      </c>
    </row>
    <row r="20" spans="2:11" ht="18" customHeight="1">
      <c r="B20" s="44" t="s">
        <v>106</v>
      </c>
      <c r="C20" s="45"/>
      <c r="D20" s="298">
        <f>E20+F20+G20+H20</f>
        <v>112720</v>
      </c>
      <c r="E20" s="298">
        <f>E27-E19</f>
        <v>0</v>
      </c>
      <c r="F20" s="298">
        <f>F27-F19</f>
        <v>0</v>
      </c>
      <c r="G20" s="298">
        <f>G27-G19</f>
        <v>0</v>
      </c>
      <c r="H20" s="298">
        <f>H27-H19</f>
        <v>112720</v>
      </c>
      <c r="I20" s="298">
        <f>I27-I19</f>
        <v>0</v>
      </c>
      <c r="J20" s="298">
        <f>J27-J19</f>
        <v>0</v>
      </c>
      <c r="K20" s="113"/>
    </row>
    <row r="21" spans="2:10" ht="11.25" customHeight="1">
      <c r="B21" s="44" t="s">
        <v>33</v>
      </c>
      <c r="C21" s="45"/>
      <c r="D21" s="298"/>
      <c r="E21" s="116"/>
      <c r="F21" s="116"/>
      <c r="G21" s="116"/>
      <c r="H21" s="116"/>
      <c r="I21" s="116"/>
      <c r="J21" s="116"/>
    </row>
    <row r="22" spans="2:10" ht="18" customHeight="1" hidden="1">
      <c r="B22" s="44" t="str">
        <f>'Касс.пл.Внеб.(50300) (2)'!B22</f>
        <v> - доходы от оказания платных услуг</v>
      </c>
      <c r="C22" s="45">
        <f>'Касс.пл.Внеб.(50300) (2)'!C22</f>
        <v>130</v>
      </c>
      <c r="D22" s="298">
        <f>E22+F22+G22+H22</f>
        <v>0</v>
      </c>
      <c r="E22" s="115"/>
      <c r="F22" s="115"/>
      <c r="G22" s="115"/>
      <c r="H22" s="115"/>
      <c r="I22" s="115"/>
      <c r="J22" s="115"/>
    </row>
    <row r="23" spans="2:10" ht="29.25" customHeight="1" hidden="1">
      <c r="B23" s="44" t="str">
        <f>'Касс.пл.Внеб.(50300) (2)'!B23</f>
        <v> - доходы от штрафов, пеней, иных сумм принудительного изъятия</v>
      </c>
      <c r="C23" s="45">
        <f>'Касс.пл.Внеб.(50300) (2)'!C23</f>
        <v>140</v>
      </c>
      <c r="D23" s="298">
        <f>E23+F23+G23+H23</f>
        <v>0</v>
      </c>
      <c r="E23" s="115"/>
      <c r="F23" s="115"/>
      <c r="G23" s="115"/>
      <c r="H23" s="115"/>
      <c r="I23" s="115"/>
      <c r="J23" s="115"/>
    </row>
    <row r="24" spans="2:10" ht="13.5" customHeight="1" hidden="1">
      <c r="B24" s="44" t="str">
        <f>'Касс.пл.Внеб.(50300) (2)'!B24</f>
        <v> - доходы от выбытия материальных запасов</v>
      </c>
      <c r="C24" s="45">
        <f>'Касс.пл.Внеб.(50300) (2)'!C24</f>
        <v>440</v>
      </c>
      <c r="D24" s="298">
        <f>E24+F24+G24+H24</f>
        <v>0</v>
      </c>
      <c r="E24" s="115"/>
      <c r="F24" s="115"/>
      <c r="G24" s="115"/>
      <c r="H24" s="115"/>
      <c r="I24" s="115"/>
      <c r="J24" s="115"/>
    </row>
    <row r="25" spans="2:10" ht="15" customHeight="1">
      <c r="B25" s="44" t="str">
        <f>'Касс.пл.Внеб.(50300) (2)'!B25</f>
        <v> - гранты</v>
      </c>
      <c r="C25" s="45">
        <f>'Касс.пл.Внеб.(50300) (2)'!C25</f>
        <v>180</v>
      </c>
      <c r="D25" s="298">
        <f>E25+F25+G25+H25</f>
        <v>0</v>
      </c>
      <c r="E25" s="115"/>
      <c r="F25" s="115"/>
      <c r="G25" s="115"/>
      <c r="H25" s="115"/>
      <c r="I25" s="115"/>
      <c r="J25" s="115"/>
    </row>
    <row r="26" spans="2:10" ht="15" customHeight="1">
      <c r="B26" s="44" t="str">
        <f>'Касс.пл.Внеб.(50300) (2)'!B26</f>
        <v> - спонсорская помощь</v>
      </c>
      <c r="C26" s="45">
        <f>'Касс.пл.Внеб.(50300) (2)'!C26</f>
        <v>180</v>
      </c>
      <c r="D26" s="298">
        <f>E26+F26+G26+H26</f>
        <v>112720</v>
      </c>
      <c r="E26" s="115"/>
      <c r="F26" s="115">
        <v>0</v>
      </c>
      <c r="G26" s="115"/>
      <c r="H26" s="115">
        <v>112720</v>
      </c>
      <c r="I26" s="115"/>
      <c r="J26" s="115"/>
    </row>
    <row r="27" spans="2:10" ht="21" customHeight="1">
      <c r="B27" s="44" t="s">
        <v>38</v>
      </c>
      <c r="C27" s="127"/>
      <c r="D27" s="299">
        <f aca="true" t="shared" si="0" ref="D27:J27">D29+D33+D45+D48+D52+D53+D64</f>
        <v>112720</v>
      </c>
      <c r="E27" s="299">
        <f>E29+E33+E45+E48+E52+E53+E64</f>
        <v>0</v>
      </c>
      <c r="F27" s="299">
        <f>F29+F33+F45+F48+F52+F53+F64</f>
        <v>0</v>
      </c>
      <c r="G27" s="299">
        <f t="shared" si="0"/>
        <v>0</v>
      </c>
      <c r="H27" s="299">
        <f t="shared" si="0"/>
        <v>112720</v>
      </c>
      <c r="I27" s="299">
        <f t="shared" si="0"/>
        <v>0</v>
      </c>
      <c r="J27" s="299">
        <f t="shared" si="0"/>
        <v>0</v>
      </c>
    </row>
    <row r="28" spans="2:10" ht="13.5" customHeight="1">
      <c r="B28" s="44" t="s">
        <v>33</v>
      </c>
      <c r="C28" s="127"/>
      <c r="D28" s="303"/>
      <c r="E28" s="119"/>
      <c r="F28" s="119"/>
      <c r="G28" s="119"/>
      <c r="H28" s="119"/>
      <c r="I28" s="119"/>
      <c r="J28" s="119"/>
    </row>
    <row r="29" spans="2:10" ht="27" customHeight="1">
      <c r="B29" s="47" t="s">
        <v>105</v>
      </c>
      <c r="C29" s="48">
        <v>210</v>
      </c>
      <c r="D29" s="299">
        <f>D30+D31+D32</f>
        <v>0</v>
      </c>
      <c r="E29" s="299">
        <f aca="true" t="shared" si="1" ref="E29:J29">E30+E31+E32</f>
        <v>0</v>
      </c>
      <c r="F29" s="299">
        <f t="shared" si="1"/>
        <v>0</v>
      </c>
      <c r="G29" s="299">
        <f t="shared" si="1"/>
        <v>0</v>
      </c>
      <c r="H29" s="299">
        <f t="shared" si="1"/>
        <v>0</v>
      </c>
      <c r="I29" s="299">
        <f t="shared" si="1"/>
        <v>0</v>
      </c>
      <c r="J29" s="299">
        <f t="shared" si="1"/>
        <v>0</v>
      </c>
    </row>
    <row r="30" spans="2:10" ht="21" customHeight="1">
      <c r="B30" s="16" t="s">
        <v>39</v>
      </c>
      <c r="C30" s="8" t="s">
        <v>40</v>
      </c>
      <c r="D30" s="303">
        <f>E30+F30+G30+H30</f>
        <v>0</v>
      </c>
      <c r="E30" s="120"/>
      <c r="F30" s="120"/>
      <c r="G30" s="120"/>
      <c r="H30" s="120"/>
      <c r="I30" s="120"/>
      <c r="J30" s="120"/>
    </row>
    <row r="31" spans="2:10" ht="21" customHeight="1">
      <c r="B31" s="16" t="s">
        <v>41</v>
      </c>
      <c r="C31" s="6">
        <v>212</v>
      </c>
      <c r="D31" s="303">
        <f>E31+F31+G31+H31</f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42</v>
      </c>
      <c r="C32" s="8" t="s">
        <v>43</v>
      </c>
      <c r="D32" s="303">
        <f>E32+F32+G32+H32</f>
        <v>0</v>
      </c>
      <c r="E32" s="120"/>
      <c r="F32" s="120"/>
      <c r="G32" s="120"/>
      <c r="H32" s="120"/>
      <c r="I32" s="120"/>
      <c r="J32" s="120"/>
    </row>
    <row r="33" spans="2:10" ht="21" customHeight="1">
      <c r="B33" s="17" t="s">
        <v>44</v>
      </c>
      <c r="C33" s="10" t="s">
        <v>45</v>
      </c>
      <c r="D33" s="299">
        <f aca="true" t="shared" si="2" ref="D33:J33">D35+D36+D37+D38+D39+D42</f>
        <v>0</v>
      </c>
      <c r="E33" s="299">
        <f t="shared" si="2"/>
        <v>0</v>
      </c>
      <c r="F33" s="299">
        <f t="shared" si="2"/>
        <v>0</v>
      </c>
      <c r="G33" s="299">
        <f t="shared" si="2"/>
        <v>0</v>
      </c>
      <c r="H33" s="299">
        <f t="shared" si="2"/>
        <v>0</v>
      </c>
      <c r="I33" s="299">
        <f t="shared" si="2"/>
        <v>0</v>
      </c>
      <c r="J33" s="299">
        <f t="shared" si="2"/>
        <v>0</v>
      </c>
    </row>
    <row r="34" spans="2:10" ht="12.75" customHeight="1">
      <c r="B34" s="16" t="s">
        <v>32</v>
      </c>
      <c r="C34" s="7"/>
      <c r="D34" s="303"/>
      <c r="E34" s="119"/>
      <c r="F34" s="119"/>
      <c r="G34" s="119"/>
      <c r="H34" s="119"/>
      <c r="I34" s="119"/>
      <c r="J34" s="119"/>
    </row>
    <row r="35" spans="2:10" ht="21" customHeight="1">
      <c r="B35" s="16" t="s">
        <v>46</v>
      </c>
      <c r="C35" s="8" t="s">
        <v>47</v>
      </c>
      <c r="D35" s="303">
        <f aca="true" t="shared" si="3" ref="D35:D45">E35+F35+G35+H35</f>
        <v>0</v>
      </c>
      <c r="E35" s="120"/>
      <c r="F35" s="120"/>
      <c r="G35" s="120"/>
      <c r="H35" s="120"/>
      <c r="I35" s="120"/>
      <c r="J35" s="120"/>
    </row>
    <row r="36" spans="2:10" ht="21" customHeight="1">
      <c r="B36" s="16" t="s">
        <v>48</v>
      </c>
      <c r="C36" s="8" t="s">
        <v>49</v>
      </c>
      <c r="D36" s="303">
        <f t="shared" si="3"/>
        <v>0</v>
      </c>
      <c r="E36" s="120"/>
      <c r="F36" s="120"/>
      <c r="G36" s="120"/>
      <c r="H36" s="120"/>
      <c r="I36" s="120"/>
      <c r="J36" s="120"/>
    </row>
    <row r="37" spans="2:10" ht="21" customHeight="1">
      <c r="B37" s="16" t="s">
        <v>50</v>
      </c>
      <c r="C37" s="8" t="s">
        <v>51</v>
      </c>
      <c r="D37" s="303">
        <f t="shared" si="3"/>
        <v>0</v>
      </c>
      <c r="E37" s="120"/>
      <c r="F37" s="120"/>
      <c r="G37" s="120"/>
      <c r="H37" s="120"/>
      <c r="I37" s="120"/>
      <c r="J37" s="120"/>
    </row>
    <row r="38" spans="2:10" ht="21" customHeight="1">
      <c r="B38" s="16" t="s">
        <v>52</v>
      </c>
      <c r="C38" s="8" t="s">
        <v>53</v>
      </c>
      <c r="D38" s="303">
        <f t="shared" si="3"/>
        <v>0</v>
      </c>
      <c r="E38" s="120"/>
      <c r="F38" s="120"/>
      <c r="G38" s="120"/>
      <c r="H38" s="120"/>
      <c r="I38" s="120"/>
      <c r="J38" s="120"/>
    </row>
    <row r="39" spans="2:10" ht="21" customHeight="1">
      <c r="B39" s="16" t="s">
        <v>54</v>
      </c>
      <c r="C39" s="6">
        <v>225</v>
      </c>
      <c r="D39" s="303">
        <f t="shared" si="3"/>
        <v>0</v>
      </c>
      <c r="E39" s="120"/>
      <c r="F39" s="120"/>
      <c r="G39" s="120"/>
      <c r="H39" s="120"/>
      <c r="I39" s="120"/>
      <c r="J39" s="120"/>
    </row>
    <row r="40" spans="2:10" ht="21" customHeight="1">
      <c r="B40" s="16" t="s">
        <v>32</v>
      </c>
      <c r="C40" s="6"/>
      <c r="D40" s="303">
        <f t="shared" si="3"/>
        <v>0</v>
      </c>
      <c r="E40" s="120"/>
      <c r="F40" s="120"/>
      <c r="G40" s="120"/>
      <c r="H40" s="120"/>
      <c r="I40" s="120"/>
      <c r="J40" s="120"/>
    </row>
    <row r="41" spans="2:10" ht="21" customHeight="1">
      <c r="B41" s="16" t="s">
        <v>199</v>
      </c>
      <c r="C41" s="6"/>
      <c r="D41" s="303">
        <f t="shared" si="3"/>
        <v>0</v>
      </c>
      <c r="E41" s="120"/>
      <c r="F41" s="120"/>
      <c r="G41" s="120"/>
      <c r="H41" s="120"/>
      <c r="I41" s="120"/>
      <c r="J41" s="120"/>
    </row>
    <row r="42" spans="2:10" ht="21" customHeight="1">
      <c r="B42" s="16" t="s">
        <v>110</v>
      </c>
      <c r="C42" s="6">
        <v>226</v>
      </c>
      <c r="D42" s="303">
        <f t="shared" si="3"/>
        <v>0</v>
      </c>
      <c r="E42" s="120"/>
      <c r="F42" s="120"/>
      <c r="G42" s="120"/>
      <c r="H42" s="120"/>
      <c r="I42" s="120"/>
      <c r="J42" s="120"/>
    </row>
    <row r="43" spans="2:10" ht="21" customHeight="1">
      <c r="B43" s="16" t="s">
        <v>32</v>
      </c>
      <c r="C43" s="6"/>
      <c r="D43" s="303">
        <f t="shared" si="3"/>
        <v>0</v>
      </c>
      <c r="E43" s="120"/>
      <c r="F43" s="120"/>
      <c r="G43" s="120"/>
      <c r="H43" s="120"/>
      <c r="I43" s="120"/>
      <c r="J43" s="120"/>
    </row>
    <row r="44" spans="2:10" ht="21" customHeight="1">
      <c r="B44" s="16" t="s">
        <v>200</v>
      </c>
      <c r="C44" s="6"/>
      <c r="D44" s="303">
        <f t="shared" si="3"/>
        <v>0</v>
      </c>
      <c r="E44" s="120"/>
      <c r="F44" s="120"/>
      <c r="G44" s="120"/>
      <c r="H44" s="120"/>
      <c r="I44" s="120"/>
      <c r="J44" s="120"/>
    </row>
    <row r="45" spans="2:10" ht="21" customHeight="1">
      <c r="B45" s="17" t="s">
        <v>103</v>
      </c>
      <c r="C45" s="9">
        <v>240</v>
      </c>
      <c r="D45" s="299">
        <f t="shared" si="3"/>
        <v>0</v>
      </c>
      <c r="E45" s="299">
        <f aca="true" t="shared" si="4" ref="E45:J45">E47</f>
        <v>0</v>
      </c>
      <c r="F45" s="299">
        <f t="shared" si="4"/>
        <v>0</v>
      </c>
      <c r="G45" s="299">
        <f t="shared" si="4"/>
        <v>0</v>
      </c>
      <c r="H45" s="299">
        <f t="shared" si="4"/>
        <v>0</v>
      </c>
      <c r="I45" s="299">
        <f t="shared" si="4"/>
        <v>0</v>
      </c>
      <c r="J45" s="299">
        <f t="shared" si="4"/>
        <v>0</v>
      </c>
    </row>
    <row r="46" spans="2:10" ht="12.75" customHeight="1">
      <c r="B46" s="16" t="s">
        <v>32</v>
      </c>
      <c r="C46" s="6"/>
      <c r="D46" s="299"/>
      <c r="E46" s="119"/>
      <c r="F46" s="119"/>
      <c r="G46" s="119"/>
      <c r="H46" s="119"/>
      <c r="I46" s="119"/>
      <c r="J46" s="119"/>
    </row>
    <row r="47" spans="2:10" ht="31.5" customHeight="1">
      <c r="B47" s="18" t="s">
        <v>104</v>
      </c>
      <c r="C47" s="8" t="s">
        <v>55</v>
      </c>
      <c r="D47" s="299">
        <f>E47+F47+G47+H47</f>
        <v>0</v>
      </c>
      <c r="E47" s="120"/>
      <c r="F47" s="120"/>
      <c r="G47" s="120"/>
      <c r="H47" s="120"/>
      <c r="I47" s="120"/>
      <c r="J47" s="120"/>
    </row>
    <row r="48" spans="2:10" ht="21" customHeight="1">
      <c r="B48" s="17" t="s">
        <v>56</v>
      </c>
      <c r="C48" s="10" t="s">
        <v>57</v>
      </c>
      <c r="D48" s="299">
        <f>D50+D51</f>
        <v>0</v>
      </c>
      <c r="E48" s="299">
        <f aca="true" t="shared" si="5" ref="E48:J48">E50+E51</f>
        <v>0</v>
      </c>
      <c r="F48" s="299">
        <f t="shared" si="5"/>
        <v>0</v>
      </c>
      <c r="G48" s="299">
        <f t="shared" si="5"/>
        <v>0</v>
      </c>
      <c r="H48" s="299">
        <f t="shared" si="5"/>
        <v>0</v>
      </c>
      <c r="I48" s="299">
        <f t="shared" si="5"/>
        <v>0</v>
      </c>
      <c r="J48" s="299">
        <f t="shared" si="5"/>
        <v>0</v>
      </c>
    </row>
    <row r="49" spans="2:10" ht="9.75" customHeight="1">
      <c r="B49" s="16" t="s">
        <v>32</v>
      </c>
      <c r="C49" s="7"/>
      <c r="D49" s="303"/>
      <c r="E49" s="119"/>
      <c r="F49" s="119"/>
      <c r="G49" s="119"/>
      <c r="H49" s="119"/>
      <c r="I49" s="119"/>
      <c r="J49" s="119"/>
    </row>
    <row r="50" spans="2:10" ht="21" customHeight="1">
      <c r="B50" s="16" t="s">
        <v>58</v>
      </c>
      <c r="C50" s="8" t="s">
        <v>59</v>
      </c>
      <c r="D50" s="299">
        <f>E50+F50+G50+H50</f>
        <v>0</v>
      </c>
      <c r="E50" s="120"/>
      <c r="F50" s="120"/>
      <c r="G50" s="120"/>
      <c r="H50" s="120"/>
      <c r="I50" s="120"/>
      <c r="J50" s="120"/>
    </row>
    <row r="51" spans="2:10" ht="35.25" customHeight="1">
      <c r="B51" s="16" t="s">
        <v>60</v>
      </c>
      <c r="C51" s="8" t="s">
        <v>61</v>
      </c>
      <c r="D51" s="299">
        <f>E51+F51+G51+H51</f>
        <v>0</v>
      </c>
      <c r="E51" s="120"/>
      <c r="F51" s="120"/>
      <c r="G51" s="120"/>
      <c r="H51" s="120"/>
      <c r="I51" s="120"/>
      <c r="J51" s="120"/>
    </row>
    <row r="52" spans="2:10" ht="21" customHeight="1">
      <c r="B52" s="17" t="s">
        <v>62</v>
      </c>
      <c r="C52" s="10" t="s">
        <v>63</v>
      </c>
      <c r="D52" s="299">
        <f>E52+F52+G52+H52</f>
        <v>0</v>
      </c>
      <c r="E52" s="121"/>
      <c r="F52" s="121"/>
      <c r="G52" s="121"/>
      <c r="H52" s="145"/>
      <c r="I52" s="121"/>
      <c r="J52" s="121"/>
    </row>
    <row r="53" spans="2:10" ht="23.25" customHeight="1">
      <c r="B53" s="17" t="s">
        <v>64</v>
      </c>
      <c r="C53" s="10" t="s">
        <v>65</v>
      </c>
      <c r="D53" s="299">
        <f aca="true" t="shared" si="6" ref="D53:J53">D55+D56+D57+D58</f>
        <v>112720</v>
      </c>
      <c r="E53" s="299">
        <f t="shared" si="6"/>
        <v>0</v>
      </c>
      <c r="F53" s="299">
        <f t="shared" si="6"/>
        <v>0</v>
      </c>
      <c r="G53" s="299">
        <f t="shared" si="6"/>
        <v>0</v>
      </c>
      <c r="H53" s="299">
        <f t="shared" si="6"/>
        <v>112720</v>
      </c>
      <c r="I53" s="299">
        <f t="shared" si="6"/>
        <v>0</v>
      </c>
      <c r="J53" s="299">
        <f t="shared" si="6"/>
        <v>0</v>
      </c>
    </row>
    <row r="54" spans="2:10" ht="10.5" customHeight="1">
      <c r="B54" s="16" t="s">
        <v>32</v>
      </c>
      <c r="C54" s="7"/>
      <c r="D54" s="303"/>
      <c r="E54" s="119"/>
      <c r="F54" s="119"/>
      <c r="G54" s="119"/>
      <c r="H54" s="119"/>
      <c r="I54" s="119"/>
      <c r="J54" s="119"/>
    </row>
    <row r="55" spans="2:10" ht="25.5" customHeight="1">
      <c r="B55" s="16" t="s">
        <v>66</v>
      </c>
      <c r="C55" s="8" t="s">
        <v>67</v>
      </c>
      <c r="D55" s="303">
        <f>E55+F55+G55+H55</f>
        <v>112720</v>
      </c>
      <c r="E55" s="120"/>
      <c r="F55" s="120"/>
      <c r="G55" s="120"/>
      <c r="H55" s="120">
        <v>112720</v>
      </c>
      <c r="I55" s="120"/>
      <c r="J55" s="120"/>
    </row>
    <row r="56" spans="2:10" ht="25.5" customHeight="1">
      <c r="B56" s="16" t="s">
        <v>68</v>
      </c>
      <c r="C56" s="8" t="s">
        <v>69</v>
      </c>
      <c r="D56" s="303">
        <f>E56+F56+G56+H56</f>
        <v>0</v>
      </c>
      <c r="E56" s="120"/>
      <c r="F56" s="120"/>
      <c r="G56" s="120"/>
      <c r="H56" s="120"/>
      <c r="I56" s="120"/>
      <c r="J56" s="120"/>
    </row>
    <row r="57" spans="2:10" ht="25.5" customHeight="1">
      <c r="B57" s="16" t="s">
        <v>80</v>
      </c>
      <c r="C57" s="8" t="s">
        <v>81</v>
      </c>
      <c r="D57" s="303">
        <f>E57+F57+G57+H57</f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70</v>
      </c>
      <c r="C58" s="8" t="s">
        <v>71</v>
      </c>
      <c r="D58" s="303">
        <f>E58+F58+G58+H58</f>
        <v>0</v>
      </c>
      <c r="E58" s="120"/>
      <c r="F58" s="120"/>
      <c r="G58" s="120"/>
      <c r="H58" s="120"/>
      <c r="I58" s="120"/>
      <c r="J58" s="120"/>
    </row>
    <row r="59" spans="2:10" ht="21" customHeight="1">
      <c r="B59" s="16" t="s">
        <v>32</v>
      </c>
      <c r="C59" s="8"/>
      <c r="D59" s="303">
        <f>E59+F59+G59+H59</f>
        <v>0</v>
      </c>
      <c r="E59" s="120"/>
      <c r="F59" s="120"/>
      <c r="G59" s="120"/>
      <c r="H59" s="120"/>
      <c r="I59" s="120"/>
      <c r="J59" s="120"/>
    </row>
    <row r="60" spans="2:10" ht="21" customHeight="1">
      <c r="B60" s="16" t="s">
        <v>201</v>
      </c>
      <c r="C60" s="8"/>
      <c r="D60" s="303">
        <f>E60+F60+G60+H60</f>
        <v>0</v>
      </c>
      <c r="E60" s="120"/>
      <c r="F60" s="120"/>
      <c r="G60" s="120"/>
      <c r="H60" s="120"/>
      <c r="I60" s="120"/>
      <c r="J60" s="120"/>
    </row>
    <row r="61" spans="2:10" ht="21" customHeight="1">
      <c r="B61" s="16" t="s">
        <v>202</v>
      </c>
      <c r="C61" s="8"/>
      <c r="D61" s="303">
        <f>E61+F61+G61+H61</f>
        <v>0</v>
      </c>
      <c r="E61" s="120"/>
      <c r="F61" s="120"/>
      <c r="G61" s="120"/>
      <c r="H61" s="120"/>
      <c r="I61" s="120"/>
      <c r="J61" s="120"/>
    </row>
    <row r="62" spans="2:10" ht="21" customHeight="1">
      <c r="B62" s="16" t="s">
        <v>203</v>
      </c>
      <c r="C62" s="8"/>
      <c r="D62" s="303">
        <f>E62+F62+G62+H62</f>
        <v>0</v>
      </c>
      <c r="E62" s="120"/>
      <c r="F62" s="120"/>
      <c r="G62" s="120"/>
      <c r="H62" s="120"/>
      <c r="I62" s="120"/>
      <c r="J62" s="120"/>
    </row>
    <row r="63" spans="2:10" ht="21" customHeight="1">
      <c r="B63" s="16" t="s">
        <v>204</v>
      </c>
      <c r="C63" s="8"/>
      <c r="D63" s="303">
        <f>E63+F63+G63+H63</f>
        <v>0</v>
      </c>
      <c r="E63" s="120"/>
      <c r="F63" s="120"/>
      <c r="G63" s="120"/>
      <c r="H63" s="120"/>
      <c r="I63" s="120"/>
      <c r="J63" s="120"/>
    </row>
    <row r="64" spans="2:10" ht="21" customHeight="1">
      <c r="B64" s="17" t="s">
        <v>72</v>
      </c>
      <c r="C64" s="10" t="s">
        <v>73</v>
      </c>
      <c r="D64" s="299">
        <f>D66+D67</f>
        <v>0</v>
      </c>
      <c r="E64" s="299">
        <f aca="true" t="shared" si="7" ref="E64:J64">E66+E67</f>
        <v>0</v>
      </c>
      <c r="F64" s="299">
        <f t="shared" si="7"/>
        <v>0</v>
      </c>
      <c r="G64" s="299">
        <f t="shared" si="7"/>
        <v>0</v>
      </c>
      <c r="H64" s="299">
        <f t="shared" si="7"/>
        <v>0</v>
      </c>
      <c r="I64" s="299">
        <f t="shared" si="7"/>
        <v>0</v>
      </c>
      <c r="J64" s="299">
        <f t="shared" si="7"/>
        <v>0</v>
      </c>
    </row>
    <row r="65" spans="2:10" ht="10.5" customHeight="1">
      <c r="B65" s="16" t="s">
        <v>32</v>
      </c>
      <c r="C65" s="7"/>
      <c r="D65" s="299"/>
      <c r="E65" s="119"/>
      <c r="F65" s="119"/>
      <c r="G65" s="119"/>
      <c r="H65" s="119"/>
      <c r="I65" s="119"/>
      <c r="J65" s="119"/>
    </row>
    <row r="66" spans="2:10" ht="33" customHeight="1">
      <c r="B66" s="16" t="s">
        <v>74</v>
      </c>
      <c r="C66" s="8" t="s">
        <v>75</v>
      </c>
      <c r="D66" s="299">
        <f>D68+D69</f>
        <v>0</v>
      </c>
      <c r="E66" s="120"/>
      <c r="F66" s="120"/>
      <c r="G66" s="120"/>
      <c r="H66" s="120"/>
      <c r="I66" s="120"/>
      <c r="J66" s="120"/>
    </row>
    <row r="67" spans="2:10" ht="30.75" customHeight="1">
      <c r="B67" s="16" t="s">
        <v>76</v>
      </c>
      <c r="C67" s="8" t="s">
        <v>77</v>
      </c>
      <c r="D67" s="299">
        <f>D69+D70</f>
        <v>0</v>
      </c>
      <c r="E67" s="120"/>
      <c r="F67" s="120"/>
      <c r="G67" s="120"/>
      <c r="H67" s="120"/>
      <c r="I67" s="120"/>
      <c r="J67" s="120"/>
    </row>
    <row r="68" spans="2:10" ht="9.75" customHeight="1">
      <c r="B68" s="16" t="s">
        <v>78</v>
      </c>
      <c r="C68" s="7"/>
      <c r="D68" s="299"/>
      <c r="E68" s="122"/>
      <c r="F68" s="122"/>
      <c r="G68" s="122"/>
      <c r="H68" s="122"/>
      <c r="I68" s="122"/>
      <c r="J68" s="122"/>
    </row>
    <row r="69" spans="2:10" ht="21" customHeight="1">
      <c r="B69" s="16" t="s">
        <v>79</v>
      </c>
      <c r="C69" s="8" t="s">
        <v>36</v>
      </c>
      <c r="D69" s="299">
        <f>D71+D72</f>
        <v>0</v>
      </c>
      <c r="E69" s="120"/>
      <c r="F69" s="120"/>
      <c r="G69" s="120"/>
      <c r="H69" s="120"/>
      <c r="I69" s="120"/>
      <c r="J69" s="120"/>
    </row>
  </sheetData>
  <sheetProtection password="C541" sheet="1" objects="1" scenarios="1" formatCells="0" formatColumns="0" formatRows="0"/>
  <mergeCells count="17">
    <mergeCell ref="G8:J8"/>
    <mergeCell ref="H1:J1"/>
    <mergeCell ref="G2:J2"/>
    <mergeCell ref="H3:J3"/>
    <mergeCell ref="G5:J5"/>
    <mergeCell ref="G7:J7"/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7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69"/>
  <sheetViews>
    <sheetView zoomScale="80" zoomScaleNormal="80" zoomScalePageLayoutView="0" workbookViewId="0" topLeftCell="B1">
      <selection activeCell="G10" sqref="G10"/>
    </sheetView>
  </sheetViews>
  <sheetFormatPr defaultColWidth="9.00390625" defaultRowHeight="12.75"/>
  <cols>
    <col min="1" max="1" width="2.00390625" style="0" customWidth="1"/>
    <col min="2" max="2" width="54.75390625" style="0" customWidth="1"/>
    <col min="3" max="3" width="11.75390625" style="0" customWidth="1"/>
    <col min="4" max="4" width="16.00390625" style="0" customWidth="1"/>
    <col min="5" max="5" width="14.75390625" style="0" customWidth="1"/>
    <col min="6" max="6" width="15.25390625" style="0" customWidth="1"/>
    <col min="7" max="7" width="14.375" style="0" customWidth="1"/>
    <col min="8" max="8" width="15.375" style="0" customWidth="1"/>
    <col min="9" max="9" width="15.125" style="0" customWidth="1"/>
    <col min="10" max="10" width="14.625" style="0" customWidth="1"/>
    <col min="11" max="11" width="25.375" style="0" customWidth="1"/>
  </cols>
  <sheetData>
    <row r="1" spans="5:10" ht="12.75">
      <c r="E1" s="94"/>
      <c r="F1" s="94"/>
      <c r="G1" s="37"/>
      <c r="H1" s="420"/>
      <c r="I1" s="420"/>
      <c r="J1" s="420"/>
    </row>
    <row r="2" spans="5:10" ht="12.75" customHeight="1">
      <c r="E2" s="94"/>
      <c r="F2" s="94"/>
      <c r="G2" s="427" t="str">
        <f>'Касс.пл.Внеб.(50320)'!G2:J2</f>
        <v>к протоколу № 22 от 28.12.2015</v>
      </c>
      <c r="H2" s="427"/>
      <c r="I2" s="427"/>
      <c r="J2" s="427"/>
    </row>
    <row r="3" spans="5:10" ht="12.75">
      <c r="E3" s="94"/>
      <c r="F3" s="94"/>
      <c r="G3" s="37"/>
      <c r="H3" s="421"/>
      <c r="I3" s="421"/>
      <c r="J3" s="421"/>
    </row>
    <row r="4" spans="5:10" ht="12.7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22" t="str">
        <f>'Касс.пл.Внеб.(50320)'!G5:J5</f>
        <v>Директор</v>
      </c>
      <c r="H5" s="422"/>
      <c r="I5" s="422"/>
      <c r="J5" s="422"/>
    </row>
    <row r="6" spans="5:10" ht="11.25" customHeight="1">
      <c r="E6" s="94"/>
      <c r="F6" s="94"/>
      <c r="G6" s="37"/>
      <c r="H6" s="88"/>
      <c r="I6" s="89" t="s">
        <v>113</v>
      </c>
      <c r="J6" s="88"/>
    </row>
    <row r="7" spans="5:10" ht="15" customHeight="1">
      <c r="E7" s="94"/>
      <c r="F7" s="94"/>
      <c r="G7" s="425" t="str">
        <f>'Касс.пл.Внеб.(50320)'!G7:J7</f>
        <v>                                           Рожкова Л.Н.</v>
      </c>
      <c r="H7" s="425"/>
      <c r="I7" s="425"/>
      <c r="J7" s="425"/>
    </row>
    <row r="8" spans="5:10" ht="10.5" customHeight="1">
      <c r="E8" s="94"/>
      <c r="F8" s="94"/>
      <c r="G8" s="426" t="s">
        <v>136</v>
      </c>
      <c r="H8" s="426"/>
      <c r="I8" s="426"/>
      <c r="J8" s="426"/>
    </row>
    <row r="9" spans="5:10" ht="12.75">
      <c r="E9" s="94"/>
      <c r="F9" s="94"/>
      <c r="G9" s="125" t="str">
        <f>'Касс.пл.Внеб.(50320)'!G9</f>
        <v>" 28 "</v>
      </c>
      <c r="H9" s="92" t="str">
        <f>'Касс.пл.Внеб.(50320)'!H9</f>
        <v>декабря   2015 года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13.5" customHeight="1">
      <c r="B12" s="436" t="s">
        <v>145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'Касс.пл. ХМАО'!B14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7" t="s">
        <v>11</v>
      </c>
      <c r="C17" s="439" t="s">
        <v>35</v>
      </c>
      <c r="D17" s="411" t="s">
        <v>198</v>
      </c>
      <c r="E17" s="433" t="s">
        <v>98</v>
      </c>
      <c r="F17" s="434"/>
      <c r="G17" s="434"/>
      <c r="H17" s="435"/>
      <c r="I17" s="411" t="s">
        <v>143</v>
      </c>
      <c r="J17" s="411" t="s">
        <v>195</v>
      </c>
    </row>
    <row r="18" spans="2:10" ht="18" customHeight="1">
      <c r="B18" s="438"/>
      <c r="C18" s="440"/>
      <c r="D18" s="412"/>
      <c r="E18" s="126" t="s">
        <v>99</v>
      </c>
      <c r="F18" s="126" t="s">
        <v>100</v>
      </c>
      <c r="G18" s="126" t="s">
        <v>101</v>
      </c>
      <c r="H18" s="126" t="s">
        <v>102</v>
      </c>
      <c r="I18" s="412"/>
      <c r="J18" s="412"/>
    </row>
    <row r="19" spans="2:10" ht="18" customHeight="1">
      <c r="B19" s="44" t="s">
        <v>97</v>
      </c>
      <c r="C19" s="45"/>
      <c r="D19" s="114">
        <f>E19+F19+G19+H19</f>
        <v>0</v>
      </c>
      <c r="E19" s="136">
        <f>E27</f>
        <v>0</v>
      </c>
      <c r="F19" s="136">
        <f>F27</f>
        <v>0</v>
      </c>
      <c r="G19" s="136">
        <f>G27</f>
        <v>0</v>
      </c>
      <c r="H19" s="136">
        <f>H27</f>
        <v>0</v>
      </c>
      <c r="I19" s="136">
        <f>I27</f>
        <v>0</v>
      </c>
      <c r="J19" s="136">
        <f>J27</f>
        <v>0</v>
      </c>
    </row>
    <row r="20" spans="2:11" ht="18" customHeight="1">
      <c r="B20" s="44" t="s">
        <v>106</v>
      </c>
      <c r="C20" s="45"/>
      <c r="D20" s="114">
        <f>E20+F20+G20+H20</f>
        <v>0</v>
      </c>
      <c r="E20" s="114">
        <f>IF(E22&gt;0,IF((E27-E19)=(E22+E23+E24+E25+E26),E27-E19,"Ошибка!"),0)</f>
        <v>0</v>
      </c>
      <c r="F20" s="114">
        <f>IF(F22&gt;0,IF((F27-F19)=(F22+F23+F24+F25+F26),F27-F19,"Ошибка!"),0)</f>
        <v>0</v>
      </c>
      <c r="G20" s="114">
        <f>IF(G22&gt;0,IF((G27-G19)=(G22+G23+G24+G25+G26),G27-G19,"Ошибка!"),0)</f>
        <v>0</v>
      </c>
      <c r="H20" s="114">
        <f>H27-H19</f>
        <v>0</v>
      </c>
      <c r="I20" s="114">
        <f>I27-I19</f>
        <v>0</v>
      </c>
      <c r="J20" s="114">
        <f>J27-J19</f>
        <v>0</v>
      </c>
      <c r="K20" s="113"/>
    </row>
    <row r="21" spans="2:10" ht="11.25" customHeight="1">
      <c r="B21" s="44" t="s">
        <v>33</v>
      </c>
      <c r="C21" s="45"/>
      <c r="D21" s="114"/>
      <c r="E21" s="116"/>
      <c r="F21" s="116"/>
      <c r="G21" s="116"/>
      <c r="H21" s="116"/>
      <c r="I21" s="116"/>
      <c r="J21" s="116"/>
    </row>
    <row r="22" spans="2:10" ht="18" customHeight="1" hidden="1">
      <c r="B22" s="44" t="str">
        <f>'Касс.пл.Внеб.(50320)'!B22</f>
        <v> - доходы от оказания платных услуг</v>
      </c>
      <c r="C22" s="45">
        <f>'Касс.пл.Внеб.(50320)'!C22</f>
        <v>130</v>
      </c>
      <c r="D22" s="114">
        <f>E22+F22+G22+H22</f>
        <v>0</v>
      </c>
      <c r="E22" s="115"/>
      <c r="F22" s="115"/>
      <c r="G22" s="115"/>
      <c r="H22" s="115"/>
      <c r="I22" s="115"/>
      <c r="J22" s="115"/>
    </row>
    <row r="23" spans="2:10" ht="17.25" customHeight="1" hidden="1">
      <c r="B23" s="44" t="str">
        <f>'Касс.пл.Внеб.(50320)'!B23</f>
        <v> - доходы от штрафов, пеней, иных сумм принудительного изъятия</v>
      </c>
      <c r="C23" s="45">
        <f>'Касс.пл.Внеб.(50320)'!C23</f>
        <v>140</v>
      </c>
      <c r="D23" s="114">
        <f>E23+F23+G23+H23</f>
        <v>0</v>
      </c>
      <c r="E23" s="115"/>
      <c r="F23" s="115"/>
      <c r="G23" s="115"/>
      <c r="H23" s="115"/>
      <c r="I23" s="115"/>
      <c r="J23" s="115"/>
    </row>
    <row r="24" spans="2:10" ht="13.5" customHeight="1" hidden="1">
      <c r="B24" s="44" t="str">
        <f>'Касс.пл.Внеб.(50320)'!B24</f>
        <v> - доходы от выбытия материальных запасов</v>
      </c>
      <c r="C24" s="45">
        <f>'Касс.пл.Внеб.(50320)'!C24</f>
        <v>440</v>
      </c>
      <c r="D24" s="114">
        <f>E24+F24+G24+H24</f>
        <v>0</v>
      </c>
      <c r="E24" s="115"/>
      <c r="F24" s="115"/>
      <c r="G24" s="115"/>
      <c r="H24" s="115"/>
      <c r="I24" s="115"/>
      <c r="J24" s="115"/>
    </row>
    <row r="25" spans="2:10" ht="15" customHeight="1">
      <c r="B25" s="44" t="str">
        <f>'Касс.пл.Внеб.(50320)'!B25</f>
        <v> - гранты</v>
      </c>
      <c r="C25" s="45">
        <f>'Касс.пл.Внеб.(50320)'!C25</f>
        <v>180</v>
      </c>
      <c r="D25" s="114">
        <f>E25+F25+G25+H25</f>
        <v>0</v>
      </c>
      <c r="E25" s="115"/>
      <c r="F25" s="115"/>
      <c r="G25" s="115"/>
      <c r="H25" s="115"/>
      <c r="I25" s="115"/>
      <c r="J25" s="115"/>
    </row>
    <row r="26" spans="2:10" ht="15" customHeight="1">
      <c r="B26" s="44" t="str">
        <f>'Касс.пл.Внеб.(50320)'!B26</f>
        <v> - спонсорская помощь</v>
      </c>
      <c r="C26" s="45">
        <f>'Касс.пл.Внеб.(50320)'!C26</f>
        <v>180</v>
      </c>
      <c r="D26" s="114">
        <f>E26+F26+G26+H26</f>
        <v>0</v>
      </c>
      <c r="E26" s="115"/>
      <c r="F26" s="115"/>
      <c r="G26" s="115"/>
      <c r="H26" s="115"/>
      <c r="I26" s="115"/>
      <c r="J26" s="115"/>
    </row>
    <row r="27" spans="2:10" ht="21" customHeight="1">
      <c r="B27" s="44" t="s">
        <v>38</v>
      </c>
      <c r="C27" s="127"/>
      <c r="D27" s="117">
        <f aca="true" t="shared" si="0" ref="D27:J27">D29+D33+D45+D48+D52+D53+D64</f>
        <v>0</v>
      </c>
      <c r="E27" s="117">
        <f>E29+E33+E45+E48+E52+E53+E64</f>
        <v>0</v>
      </c>
      <c r="F27" s="117">
        <f>F29+F33+F45+F48+F52+F53+F64</f>
        <v>0</v>
      </c>
      <c r="G27" s="117">
        <f t="shared" si="0"/>
        <v>0</v>
      </c>
      <c r="H27" s="117">
        <f t="shared" si="0"/>
        <v>0</v>
      </c>
      <c r="I27" s="117">
        <f t="shared" si="0"/>
        <v>0</v>
      </c>
      <c r="J27" s="117">
        <f t="shared" si="0"/>
        <v>0</v>
      </c>
    </row>
    <row r="28" spans="2:10" ht="13.5" customHeight="1">
      <c r="B28" s="44" t="s">
        <v>33</v>
      </c>
      <c r="C28" s="127"/>
      <c r="D28" s="118"/>
      <c r="E28" s="119"/>
      <c r="F28" s="119"/>
      <c r="G28" s="119"/>
      <c r="H28" s="119"/>
      <c r="I28" s="119"/>
      <c r="J28" s="119"/>
    </row>
    <row r="29" spans="2:10" ht="27" customHeight="1">
      <c r="B29" s="47" t="s">
        <v>105</v>
      </c>
      <c r="C29" s="48">
        <v>210</v>
      </c>
      <c r="D29" s="117">
        <f>D30+D31+D32</f>
        <v>0</v>
      </c>
      <c r="E29" s="117">
        <f aca="true" t="shared" si="1" ref="E29:J29">E30+E31+E32</f>
        <v>0</v>
      </c>
      <c r="F29" s="117">
        <f t="shared" si="1"/>
        <v>0</v>
      </c>
      <c r="G29" s="117">
        <f t="shared" si="1"/>
        <v>0</v>
      </c>
      <c r="H29" s="117">
        <f t="shared" si="1"/>
        <v>0</v>
      </c>
      <c r="I29" s="117">
        <f t="shared" si="1"/>
        <v>0</v>
      </c>
      <c r="J29" s="117">
        <f t="shared" si="1"/>
        <v>0</v>
      </c>
    </row>
    <row r="30" spans="2:10" ht="21" customHeight="1">
      <c r="B30" s="16" t="s">
        <v>39</v>
      </c>
      <c r="C30" s="8" t="s">
        <v>40</v>
      </c>
      <c r="D30" s="118">
        <f>E30+F30+G30+H30</f>
        <v>0</v>
      </c>
      <c r="E30" s="120"/>
      <c r="F30" s="120"/>
      <c r="G30" s="120"/>
      <c r="H30" s="120"/>
      <c r="I30" s="120"/>
      <c r="J30" s="120"/>
    </row>
    <row r="31" spans="2:10" ht="21" customHeight="1">
      <c r="B31" s="16" t="s">
        <v>41</v>
      </c>
      <c r="C31" s="6">
        <v>212</v>
      </c>
      <c r="D31" s="118">
        <f>E31+F31+G31+H31</f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42</v>
      </c>
      <c r="C32" s="8" t="s">
        <v>43</v>
      </c>
      <c r="D32" s="118">
        <f>E32+F32+G32+H32</f>
        <v>0</v>
      </c>
      <c r="E32" s="120"/>
      <c r="F32" s="120"/>
      <c r="G32" s="120"/>
      <c r="H32" s="120"/>
      <c r="I32" s="120"/>
      <c r="J32" s="120"/>
    </row>
    <row r="33" spans="2:10" ht="21" customHeight="1">
      <c r="B33" s="17" t="s">
        <v>44</v>
      </c>
      <c r="C33" s="10" t="s">
        <v>45</v>
      </c>
      <c r="D33" s="117">
        <f aca="true" t="shared" si="2" ref="D33:J33">D35+D36+D37+D38+D39+D42</f>
        <v>0</v>
      </c>
      <c r="E33" s="117">
        <f t="shared" si="2"/>
        <v>0</v>
      </c>
      <c r="F33" s="117">
        <f t="shared" si="2"/>
        <v>0</v>
      </c>
      <c r="G33" s="117">
        <f t="shared" si="2"/>
        <v>0</v>
      </c>
      <c r="H33" s="117">
        <f t="shared" si="2"/>
        <v>0</v>
      </c>
      <c r="I33" s="117">
        <f t="shared" si="2"/>
        <v>0</v>
      </c>
      <c r="J33" s="117">
        <f t="shared" si="2"/>
        <v>0</v>
      </c>
    </row>
    <row r="34" spans="2:10" ht="12.75" customHeight="1">
      <c r="B34" s="16" t="s">
        <v>32</v>
      </c>
      <c r="C34" s="7"/>
      <c r="D34" s="118"/>
      <c r="E34" s="119"/>
      <c r="F34" s="119"/>
      <c r="G34" s="119"/>
      <c r="H34" s="119"/>
      <c r="I34" s="119"/>
      <c r="J34" s="119"/>
    </row>
    <row r="35" spans="2:10" ht="21" customHeight="1">
      <c r="B35" s="16" t="s">
        <v>46</v>
      </c>
      <c r="C35" s="8" t="s">
        <v>47</v>
      </c>
      <c r="D35" s="118">
        <f aca="true" t="shared" si="3" ref="D35:D45">E35+F35+G35+H35</f>
        <v>0</v>
      </c>
      <c r="E35" s="120"/>
      <c r="F35" s="120"/>
      <c r="G35" s="120"/>
      <c r="H35" s="120"/>
      <c r="I35" s="120"/>
      <c r="J35" s="120"/>
    </row>
    <row r="36" spans="2:10" ht="21" customHeight="1">
      <c r="B36" s="16" t="s">
        <v>48</v>
      </c>
      <c r="C36" s="8" t="s">
        <v>49</v>
      </c>
      <c r="D36" s="118">
        <f t="shared" si="3"/>
        <v>0</v>
      </c>
      <c r="E36" s="120"/>
      <c r="F36" s="120"/>
      <c r="G36" s="120"/>
      <c r="H36" s="120"/>
      <c r="I36" s="120"/>
      <c r="J36" s="120"/>
    </row>
    <row r="37" spans="2:10" ht="21" customHeight="1">
      <c r="B37" s="16" t="s">
        <v>50</v>
      </c>
      <c r="C37" s="8" t="s">
        <v>51</v>
      </c>
      <c r="D37" s="118">
        <f t="shared" si="3"/>
        <v>0</v>
      </c>
      <c r="E37" s="120"/>
      <c r="F37" s="120"/>
      <c r="G37" s="120"/>
      <c r="H37" s="120"/>
      <c r="I37" s="120"/>
      <c r="J37" s="120"/>
    </row>
    <row r="38" spans="2:10" ht="21" customHeight="1">
      <c r="B38" s="16" t="s">
        <v>52</v>
      </c>
      <c r="C38" s="8" t="s">
        <v>53</v>
      </c>
      <c r="D38" s="118">
        <f t="shared" si="3"/>
        <v>0</v>
      </c>
      <c r="E38" s="120"/>
      <c r="F38" s="120"/>
      <c r="G38" s="120"/>
      <c r="H38" s="120"/>
      <c r="I38" s="120"/>
      <c r="J38" s="120"/>
    </row>
    <row r="39" spans="2:10" ht="21" customHeight="1">
      <c r="B39" s="16" t="s">
        <v>54</v>
      </c>
      <c r="C39" s="6">
        <v>225</v>
      </c>
      <c r="D39" s="118">
        <f t="shared" si="3"/>
        <v>0</v>
      </c>
      <c r="E39" s="120"/>
      <c r="F39" s="120"/>
      <c r="G39" s="120"/>
      <c r="H39" s="120"/>
      <c r="I39" s="120"/>
      <c r="J39" s="120"/>
    </row>
    <row r="40" spans="2:10" ht="21" customHeight="1">
      <c r="B40" s="16" t="s">
        <v>32</v>
      </c>
      <c r="C40" s="6"/>
      <c r="D40" s="118">
        <f t="shared" si="3"/>
        <v>0</v>
      </c>
      <c r="E40" s="120"/>
      <c r="F40" s="120"/>
      <c r="G40" s="120"/>
      <c r="H40" s="120"/>
      <c r="I40" s="120"/>
      <c r="J40" s="120"/>
    </row>
    <row r="41" spans="2:10" ht="21" customHeight="1">
      <c r="B41" s="16" t="s">
        <v>199</v>
      </c>
      <c r="C41" s="6"/>
      <c r="D41" s="118">
        <f t="shared" si="3"/>
        <v>0</v>
      </c>
      <c r="E41" s="120"/>
      <c r="F41" s="120"/>
      <c r="G41" s="120"/>
      <c r="H41" s="120"/>
      <c r="I41" s="120"/>
      <c r="J41" s="120"/>
    </row>
    <row r="42" spans="2:10" ht="21" customHeight="1">
      <c r="B42" s="16" t="s">
        <v>110</v>
      </c>
      <c r="C42" s="6">
        <v>226</v>
      </c>
      <c r="D42" s="118">
        <f t="shared" si="3"/>
        <v>0</v>
      </c>
      <c r="E42" s="120"/>
      <c r="F42" s="120"/>
      <c r="G42" s="120"/>
      <c r="H42" s="120"/>
      <c r="I42" s="120"/>
      <c r="J42" s="120"/>
    </row>
    <row r="43" spans="2:10" ht="21" customHeight="1">
      <c r="B43" s="16" t="s">
        <v>32</v>
      </c>
      <c r="C43" s="6"/>
      <c r="D43" s="118">
        <f t="shared" si="3"/>
        <v>0</v>
      </c>
      <c r="E43" s="120"/>
      <c r="F43" s="120"/>
      <c r="G43" s="120"/>
      <c r="H43" s="120"/>
      <c r="I43" s="120"/>
      <c r="J43" s="120"/>
    </row>
    <row r="44" spans="2:10" ht="21" customHeight="1">
      <c r="B44" s="16" t="s">
        <v>200</v>
      </c>
      <c r="C44" s="6"/>
      <c r="D44" s="118">
        <f t="shared" si="3"/>
        <v>0</v>
      </c>
      <c r="E44" s="120"/>
      <c r="F44" s="120"/>
      <c r="G44" s="120"/>
      <c r="H44" s="120"/>
      <c r="I44" s="120"/>
      <c r="J44" s="120"/>
    </row>
    <row r="45" spans="2:10" ht="21" customHeight="1">
      <c r="B45" s="17" t="s">
        <v>103</v>
      </c>
      <c r="C45" s="9">
        <v>240</v>
      </c>
      <c r="D45" s="117">
        <f t="shared" si="3"/>
        <v>0</v>
      </c>
      <c r="E45" s="117">
        <f aca="true" t="shared" si="4" ref="E45:J45">E47</f>
        <v>0</v>
      </c>
      <c r="F45" s="117">
        <f t="shared" si="4"/>
        <v>0</v>
      </c>
      <c r="G45" s="117">
        <f t="shared" si="4"/>
        <v>0</v>
      </c>
      <c r="H45" s="117">
        <f t="shared" si="4"/>
        <v>0</v>
      </c>
      <c r="I45" s="117">
        <f t="shared" si="4"/>
        <v>0</v>
      </c>
      <c r="J45" s="117">
        <f t="shared" si="4"/>
        <v>0</v>
      </c>
    </row>
    <row r="46" spans="2:10" ht="12.75" customHeight="1">
      <c r="B46" s="16" t="s">
        <v>32</v>
      </c>
      <c r="C46" s="6"/>
      <c r="D46" s="117"/>
      <c r="E46" s="119"/>
      <c r="F46" s="119"/>
      <c r="G46" s="119"/>
      <c r="H46" s="119"/>
      <c r="I46" s="119"/>
      <c r="J46" s="119"/>
    </row>
    <row r="47" spans="2:10" ht="31.5" customHeight="1">
      <c r="B47" s="18" t="s">
        <v>104</v>
      </c>
      <c r="C47" s="8" t="s">
        <v>55</v>
      </c>
      <c r="D47" s="117">
        <f>E47+F47+G47+H47</f>
        <v>0</v>
      </c>
      <c r="E47" s="120"/>
      <c r="F47" s="120"/>
      <c r="G47" s="120"/>
      <c r="H47" s="120"/>
      <c r="I47" s="120"/>
      <c r="J47" s="120"/>
    </row>
    <row r="48" spans="2:10" ht="21" customHeight="1">
      <c r="B48" s="17" t="s">
        <v>56</v>
      </c>
      <c r="C48" s="10" t="s">
        <v>57</v>
      </c>
      <c r="D48" s="117">
        <f>D50+D51</f>
        <v>0</v>
      </c>
      <c r="E48" s="117">
        <f aca="true" t="shared" si="5" ref="E48:J48">E50+E51</f>
        <v>0</v>
      </c>
      <c r="F48" s="117">
        <f t="shared" si="5"/>
        <v>0</v>
      </c>
      <c r="G48" s="117">
        <f t="shared" si="5"/>
        <v>0</v>
      </c>
      <c r="H48" s="117">
        <f t="shared" si="5"/>
        <v>0</v>
      </c>
      <c r="I48" s="117">
        <f t="shared" si="5"/>
        <v>0</v>
      </c>
      <c r="J48" s="117">
        <f t="shared" si="5"/>
        <v>0</v>
      </c>
    </row>
    <row r="49" spans="2:10" ht="9.75" customHeight="1">
      <c r="B49" s="16" t="s">
        <v>32</v>
      </c>
      <c r="C49" s="7"/>
      <c r="D49" s="118"/>
      <c r="E49" s="119"/>
      <c r="F49" s="119"/>
      <c r="G49" s="119"/>
      <c r="H49" s="119"/>
      <c r="I49" s="119"/>
      <c r="J49" s="119"/>
    </row>
    <row r="50" spans="2:10" ht="21" customHeight="1">
      <c r="B50" s="16" t="s">
        <v>58</v>
      </c>
      <c r="C50" s="8" t="s">
        <v>59</v>
      </c>
      <c r="D50" s="117">
        <f>E50+F50+G50+H50</f>
        <v>0</v>
      </c>
      <c r="E50" s="120"/>
      <c r="F50" s="120"/>
      <c r="G50" s="120"/>
      <c r="H50" s="120"/>
      <c r="I50" s="120"/>
      <c r="J50" s="120"/>
    </row>
    <row r="51" spans="2:10" ht="35.25" customHeight="1">
      <c r="B51" s="16" t="s">
        <v>60</v>
      </c>
      <c r="C51" s="8" t="s">
        <v>61</v>
      </c>
      <c r="D51" s="117">
        <f>E51+F51+G51+H51</f>
        <v>0</v>
      </c>
      <c r="E51" s="120"/>
      <c r="F51" s="120"/>
      <c r="G51" s="120"/>
      <c r="H51" s="120"/>
      <c r="I51" s="120"/>
      <c r="J51" s="120"/>
    </row>
    <row r="52" spans="2:10" ht="21" customHeight="1">
      <c r="B52" s="17" t="s">
        <v>62</v>
      </c>
      <c r="C52" s="10" t="s">
        <v>63</v>
      </c>
      <c r="D52" s="117">
        <f>E52+F52+G52+H52</f>
        <v>0</v>
      </c>
      <c r="E52" s="121"/>
      <c r="F52" s="121"/>
      <c r="G52" s="121"/>
      <c r="H52" s="121"/>
      <c r="I52" s="121"/>
      <c r="J52" s="121"/>
    </row>
    <row r="53" spans="2:10" ht="35.25" customHeight="1">
      <c r="B53" s="17" t="s">
        <v>64</v>
      </c>
      <c r="C53" s="10" t="s">
        <v>65</v>
      </c>
      <c r="D53" s="117">
        <f aca="true" t="shared" si="6" ref="D53:J53">D55+D56+D57+D58</f>
        <v>0</v>
      </c>
      <c r="E53" s="117">
        <f t="shared" si="6"/>
        <v>0</v>
      </c>
      <c r="F53" s="117">
        <f t="shared" si="6"/>
        <v>0</v>
      </c>
      <c r="G53" s="117">
        <f t="shared" si="6"/>
        <v>0</v>
      </c>
      <c r="H53" s="117">
        <f t="shared" si="6"/>
        <v>0</v>
      </c>
      <c r="I53" s="117">
        <f t="shared" si="6"/>
        <v>0</v>
      </c>
      <c r="J53" s="117">
        <f t="shared" si="6"/>
        <v>0</v>
      </c>
    </row>
    <row r="54" spans="2:10" ht="10.5" customHeight="1">
      <c r="B54" s="16" t="s">
        <v>32</v>
      </c>
      <c r="C54" s="7"/>
      <c r="D54" s="118"/>
      <c r="E54" s="119"/>
      <c r="F54" s="119"/>
      <c r="G54" s="119"/>
      <c r="H54" s="119"/>
      <c r="I54" s="119"/>
      <c r="J54" s="119"/>
    </row>
    <row r="55" spans="2:10" ht="27" customHeight="1">
      <c r="B55" s="16" t="s">
        <v>66</v>
      </c>
      <c r="C55" s="8" t="s">
        <v>67</v>
      </c>
      <c r="D55" s="118">
        <f>E55+F55+G55+H55</f>
        <v>0</v>
      </c>
      <c r="E55" s="120"/>
      <c r="F55" s="120"/>
      <c r="G55" s="120"/>
      <c r="H55" s="120"/>
      <c r="I55" s="120"/>
      <c r="J55" s="120"/>
    </row>
    <row r="56" spans="2:10" ht="27" customHeight="1">
      <c r="B56" s="16" t="s">
        <v>68</v>
      </c>
      <c r="C56" s="8" t="s">
        <v>69</v>
      </c>
      <c r="D56" s="118">
        <f>E56+F56+G56+H56</f>
        <v>0</v>
      </c>
      <c r="E56" s="120"/>
      <c r="F56" s="120"/>
      <c r="G56" s="120"/>
      <c r="H56" s="120"/>
      <c r="I56" s="120"/>
      <c r="J56" s="120"/>
    </row>
    <row r="57" spans="2:10" ht="37.5" customHeight="1">
      <c r="B57" s="16" t="s">
        <v>80</v>
      </c>
      <c r="C57" s="8" t="s">
        <v>81</v>
      </c>
      <c r="D57" s="118">
        <f>E57+F57+G57+H57</f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70</v>
      </c>
      <c r="C58" s="8" t="s">
        <v>71</v>
      </c>
      <c r="D58" s="118">
        <f>E58+F58+G58+H58</f>
        <v>0</v>
      </c>
      <c r="E58" s="120"/>
      <c r="F58" s="120"/>
      <c r="G58" s="120"/>
      <c r="H58" s="120"/>
      <c r="I58" s="120"/>
      <c r="J58" s="120"/>
    </row>
    <row r="59" spans="2:10" ht="21" customHeight="1">
      <c r="B59" s="16" t="s">
        <v>32</v>
      </c>
      <c r="C59" s="8"/>
      <c r="D59" s="118">
        <f>E59+F59+G59+H59</f>
        <v>0</v>
      </c>
      <c r="E59" s="120"/>
      <c r="F59" s="120"/>
      <c r="G59" s="120"/>
      <c r="H59" s="120"/>
      <c r="I59" s="120"/>
      <c r="J59" s="120"/>
    </row>
    <row r="60" spans="2:10" ht="21" customHeight="1">
      <c r="B60" s="16" t="s">
        <v>201</v>
      </c>
      <c r="C60" s="8"/>
      <c r="D60" s="118">
        <f>E60+F60+G60+H60</f>
        <v>0</v>
      </c>
      <c r="E60" s="120"/>
      <c r="F60" s="120"/>
      <c r="G60" s="120"/>
      <c r="H60" s="120"/>
      <c r="I60" s="120"/>
      <c r="J60" s="120"/>
    </row>
    <row r="61" spans="2:10" ht="21" customHeight="1">
      <c r="B61" s="16" t="s">
        <v>202</v>
      </c>
      <c r="C61" s="8"/>
      <c r="D61" s="118">
        <f>E61+F61+G61+H61</f>
        <v>0</v>
      </c>
      <c r="E61" s="120"/>
      <c r="F61" s="120"/>
      <c r="G61" s="120"/>
      <c r="H61" s="120"/>
      <c r="I61" s="120"/>
      <c r="J61" s="120"/>
    </row>
    <row r="62" spans="2:10" ht="21" customHeight="1">
      <c r="B62" s="16" t="s">
        <v>203</v>
      </c>
      <c r="C62" s="8"/>
      <c r="D62" s="118">
        <f>E62+F62+G62+H62</f>
        <v>0</v>
      </c>
      <c r="E62" s="120"/>
      <c r="F62" s="120"/>
      <c r="G62" s="120"/>
      <c r="H62" s="120"/>
      <c r="I62" s="120"/>
      <c r="J62" s="120"/>
    </row>
    <row r="63" spans="2:10" ht="21" customHeight="1">
      <c r="B63" s="16" t="s">
        <v>204</v>
      </c>
      <c r="C63" s="8"/>
      <c r="D63" s="118">
        <f>E63+F63+G63+H63</f>
        <v>0</v>
      </c>
      <c r="E63" s="120"/>
      <c r="F63" s="120"/>
      <c r="G63" s="120"/>
      <c r="H63" s="120"/>
      <c r="I63" s="120"/>
      <c r="J63" s="120"/>
    </row>
    <row r="64" spans="2:10" ht="21" customHeight="1">
      <c r="B64" s="17" t="s">
        <v>72</v>
      </c>
      <c r="C64" s="10" t="s">
        <v>73</v>
      </c>
      <c r="D64" s="117">
        <f>D66+D67</f>
        <v>0</v>
      </c>
      <c r="E64" s="117">
        <f aca="true" t="shared" si="7" ref="E64:J64">E66+E67</f>
        <v>0</v>
      </c>
      <c r="F64" s="117">
        <f t="shared" si="7"/>
        <v>0</v>
      </c>
      <c r="G64" s="117">
        <f t="shared" si="7"/>
        <v>0</v>
      </c>
      <c r="H64" s="117">
        <f t="shared" si="7"/>
        <v>0</v>
      </c>
      <c r="I64" s="117">
        <f t="shared" si="7"/>
        <v>0</v>
      </c>
      <c r="J64" s="117">
        <f t="shared" si="7"/>
        <v>0</v>
      </c>
    </row>
    <row r="65" spans="2:10" ht="10.5" customHeight="1">
      <c r="B65" s="16" t="s">
        <v>32</v>
      </c>
      <c r="C65" s="7"/>
      <c r="D65" s="117"/>
      <c r="E65" s="119"/>
      <c r="F65" s="119"/>
      <c r="G65" s="119"/>
      <c r="H65" s="119"/>
      <c r="I65" s="119"/>
      <c r="J65" s="119"/>
    </row>
    <row r="66" spans="2:10" ht="33" customHeight="1">
      <c r="B66" s="16" t="s">
        <v>74</v>
      </c>
      <c r="C66" s="8" t="s">
        <v>75</v>
      </c>
      <c r="D66" s="117">
        <f>D68+D69</f>
        <v>0</v>
      </c>
      <c r="E66" s="120"/>
      <c r="F66" s="120"/>
      <c r="G66" s="120"/>
      <c r="H66" s="120"/>
      <c r="I66" s="120"/>
      <c r="J66" s="120"/>
    </row>
    <row r="67" spans="2:10" ht="30.75" customHeight="1">
      <c r="B67" s="16" t="s">
        <v>76</v>
      </c>
      <c r="C67" s="8" t="s">
        <v>77</v>
      </c>
      <c r="D67" s="117">
        <f>D69+D70</f>
        <v>0</v>
      </c>
      <c r="E67" s="120"/>
      <c r="F67" s="120"/>
      <c r="G67" s="120"/>
      <c r="H67" s="120"/>
      <c r="I67" s="120"/>
      <c r="J67" s="120"/>
    </row>
    <row r="68" spans="2:10" ht="9.75" customHeight="1">
      <c r="B68" s="16" t="s">
        <v>78</v>
      </c>
      <c r="C68" s="7"/>
      <c r="D68" s="117"/>
      <c r="E68" s="122"/>
      <c r="F68" s="122"/>
      <c r="G68" s="122"/>
      <c r="H68" s="122"/>
      <c r="I68" s="122"/>
      <c r="J68" s="122"/>
    </row>
    <row r="69" spans="2:10" ht="21" customHeight="1">
      <c r="B69" s="16" t="s">
        <v>79</v>
      </c>
      <c r="C69" s="8" t="s">
        <v>36</v>
      </c>
      <c r="D69" s="117">
        <f>D71+D72</f>
        <v>0</v>
      </c>
      <c r="E69" s="120"/>
      <c r="F69" s="120"/>
      <c r="G69" s="120"/>
      <c r="H69" s="120"/>
      <c r="I69" s="120"/>
      <c r="J69" s="120"/>
    </row>
  </sheetData>
  <sheetProtection password="C541" sheet="1" objects="1" scenarios="1" formatCells="0" formatColumns="0" formatRows="0"/>
  <mergeCells count="17">
    <mergeCell ref="G8:J8"/>
    <mergeCell ref="H1:J1"/>
    <mergeCell ref="G2:J2"/>
    <mergeCell ref="H3:J3"/>
    <mergeCell ref="G5:J5"/>
    <mergeCell ref="G7:J7"/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63"/>
  <sheetViews>
    <sheetView zoomScale="70" zoomScaleNormal="70" zoomScalePageLayoutView="0" workbookViewId="0" topLeftCell="A1">
      <selection activeCell="G10" sqref="G10"/>
    </sheetView>
  </sheetViews>
  <sheetFormatPr defaultColWidth="9.00390625" defaultRowHeight="12.75"/>
  <cols>
    <col min="1" max="1" width="1.875" style="0" customWidth="1"/>
    <col min="2" max="2" width="54.75390625" style="0" customWidth="1"/>
    <col min="3" max="3" width="11.375" style="0" customWidth="1"/>
    <col min="4" max="4" width="16.00390625" style="0" customWidth="1"/>
    <col min="5" max="5" width="14.75390625" style="0" customWidth="1"/>
    <col min="6" max="8" width="14.00390625" style="0" customWidth="1"/>
    <col min="9" max="9" width="15.125" style="0" customWidth="1"/>
    <col min="10" max="10" width="14.625" style="0" customWidth="1"/>
  </cols>
  <sheetData>
    <row r="1" spans="5:10" ht="12.75">
      <c r="E1" s="94"/>
      <c r="F1" s="94"/>
      <c r="G1" s="37"/>
      <c r="H1" s="420"/>
      <c r="I1" s="420"/>
      <c r="J1" s="420"/>
    </row>
    <row r="2" spans="5:10" ht="12.75" customHeight="1">
      <c r="E2" s="94"/>
      <c r="F2" s="94"/>
      <c r="G2" s="427" t="str">
        <f>'Остаток Внеб.(50300)'!G2:J2</f>
        <v>к протоколу № 22 от 28.12.2015</v>
      </c>
      <c r="H2" s="427"/>
      <c r="I2" s="427"/>
      <c r="J2" s="427"/>
    </row>
    <row r="3" spans="5:10" ht="12.75">
      <c r="E3" s="94"/>
      <c r="F3" s="94"/>
      <c r="G3" s="37"/>
      <c r="H3" s="421"/>
      <c r="I3" s="421"/>
      <c r="J3" s="421"/>
    </row>
    <row r="4" spans="5:10" ht="12.7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22" t="str">
        <f>'Остаток Внеб.(50320)'!G5:J5</f>
        <v>Директор</v>
      </c>
      <c r="H5" s="422"/>
      <c r="I5" s="422"/>
      <c r="J5" s="422"/>
    </row>
    <row r="6" spans="5:10" ht="11.25" customHeight="1">
      <c r="E6" s="94"/>
      <c r="F6" s="94"/>
      <c r="G6" s="37"/>
      <c r="H6" s="88"/>
      <c r="I6" s="89" t="s">
        <v>113</v>
      </c>
      <c r="J6" s="88"/>
    </row>
    <row r="7" spans="5:10" ht="15" customHeight="1">
      <c r="E7" s="94"/>
      <c r="F7" s="94"/>
      <c r="G7" s="425" t="str">
        <f>'Остаток Внеб.(50320)'!G7:J7</f>
        <v>                                           Рожкова Л.Н.</v>
      </c>
      <c r="H7" s="425"/>
      <c r="I7" s="425"/>
      <c r="J7" s="425"/>
    </row>
    <row r="8" spans="5:10" ht="10.5" customHeight="1">
      <c r="E8" s="94"/>
      <c r="F8" s="94"/>
      <c r="G8" s="426" t="s">
        <v>136</v>
      </c>
      <c r="H8" s="426"/>
      <c r="I8" s="426"/>
      <c r="J8" s="426"/>
    </row>
    <row r="9" spans="5:10" ht="12.75">
      <c r="E9" s="38"/>
      <c r="F9" s="85"/>
      <c r="G9" s="125" t="str">
        <f>'Остаток Внеб.(50320)'!G9</f>
        <v>" 28 "</v>
      </c>
      <c r="H9" s="92" t="str">
        <f>'Остаток Внеб.(50320)'!H9</f>
        <v>декабря   2015 года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13.5" customHeight="1">
      <c r="B12" s="436" t="s">
        <v>121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'Касс.пл.Внеб.(50300)СВОД'!B14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7" t="s">
        <v>11</v>
      </c>
      <c r="C17" s="439" t="s">
        <v>35</v>
      </c>
      <c r="D17" s="411" t="s">
        <v>198</v>
      </c>
      <c r="E17" s="433" t="s">
        <v>98</v>
      </c>
      <c r="F17" s="434"/>
      <c r="G17" s="434"/>
      <c r="H17" s="435"/>
      <c r="I17" s="411" t="s">
        <v>143</v>
      </c>
      <c r="J17" s="411" t="s">
        <v>195</v>
      </c>
    </row>
    <row r="18" spans="2:10" ht="18" customHeight="1">
      <c r="B18" s="438"/>
      <c r="C18" s="440"/>
      <c r="D18" s="412"/>
      <c r="E18" s="14" t="s">
        <v>99</v>
      </c>
      <c r="F18" s="14" t="s">
        <v>100</v>
      </c>
      <c r="G18" s="14" t="s">
        <v>101</v>
      </c>
      <c r="H18" s="14" t="s">
        <v>102</v>
      </c>
      <c r="I18" s="412"/>
      <c r="J18" s="412"/>
    </row>
    <row r="19" spans="2:10" ht="18" customHeight="1">
      <c r="B19" s="12" t="s">
        <v>97</v>
      </c>
      <c r="C19" s="15"/>
      <c r="D19" s="77">
        <f>E19+F19+G19+H19</f>
        <v>0</v>
      </c>
      <c r="E19" s="156">
        <f>'Остаток по субсидии'!E19</f>
        <v>0</v>
      </c>
      <c r="F19" s="156">
        <f>'Остаток по субсидии'!F19</f>
        <v>0</v>
      </c>
      <c r="G19" s="156">
        <f>'Остаток по субсидии'!G19</f>
        <v>0</v>
      </c>
      <c r="H19" s="156">
        <f>'Остаток по субсидии'!H19</f>
        <v>0</v>
      </c>
      <c r="I19" s="156">
        <f>'Остаток по субсидии'!I19</f>
        <v>0</v>
      </c>
      <c r="J19" s="156">
        <f>'Остаток по субсидии'!J19</f>
        <v>0</v>
      </c>
    </row>
    <row r="20" spans="2:10" ht="18" customHeight="1">
      <c r="B20" s="12" t="s">
        <v>106</v>
      </c>
      <c r="C20" s="15"/>
      <c r="D20" s="77">
        <f>E20+F20+G20+H20</f>
        <v>0</v>
      </c>
      <c r="E20" s="77">
        <f aca="true" t="shared" si="0" ref="E20:J20">E21-E19</f>
        <v>0</v>
      </c>
      <c r="F20" s="77">
        <f t="shared" si="0"/>
        <v>0</v>
      </c>
      <c r="G20" s="77">
        <f t="shared" si="0"/>
        <v>0</v>
      </c>
      <c r="H20" s="77">
        <f t="shared" si="0"/>
        <v>0</v>
      </c>
      <c r="I20" s="77">
        <f t="shared" si="0"/>
        <v>0</v>
      </c>
      <c r="J20" s="77">
        <f t="shared" si="0"/>
        <v>0</v>
      </c>
    </row>
    <row r="21" spans="2:10" ht="21" customHeight="1">
      <c r="B21" s="12" t="s">
        <v>38</v>
      </c>
      <c r="C21" s="13"/>
      <c r="D21" s="77">
        <f>E21+F21+G21+H21</f>
        <v>0</v>
      </c>
      <c r="E21" s="78">
        <f>E23+E27+E39+E42+E46+E47+E58</f>
        <v>0</v>
      </c>
      <c r="F21" s="78">
        <f>F23+F27+F39+F42+F46+F47+F58</f>
        <v>0</v>
      </c>
      <c r="G21" s="78">
        <f>G23+G27+G39+G42+G46+G47+G58</f>
        <v>0</v>
      </c>
      <c r="H21" s="78">
        <f>H23+H27+H39+H42+H46+H47+H58</f>
        <v>0</v>
      </c>
      <c r="I21" s="78">
        <f>I23+I27+I39+I42+I46+I47+I58</f>
        <v>0</v>
      </c>
      <c r="J21" s="78">
        <f>J23+J27+J39+J42+J46+J47+J58</f>
        <v>0</v>
      </c>
    </row>
    <row r="22" spans="2:10" ht="11.25" customHeight="1">
      <c r="B22" s="12" t="s">
        <v>33</v>
      </c>
      <c r="C22" s="13"/>
      <c r="D22" s="77"/>
      <c r="E22" s="27"/>
      <c r="F22" s="27"/>
      <c r="G22" s="27"/>
      <c r="H22" s="27"/>
      <c r="I22" s="27"/>
      <c r="J22" s="27"/>
    </row>
    <row r="23" spans="2:10" ht="27" customHeight="1">
      <c r="B23" s="17" t="s">
        <v>105</v>
      </c>
      <c r="C23" s="20">
        <v>210</v>
      </c>
      <c r="D23" s="77">
        <f aca="true" t="shared" si="1" ref="D23:D39">E23+F23+G23+H23</f>
        <v>0</v>
      </c>
      <c r="E23" s="76">
        <f aca="true" t="shared" si="2" ref="E23:J23">E24+E25+E26</f>
        <v>0</v>
      </c>
      <c r="F23" s="76">
        <f t="shared" si="2"/>
        <v>0</v>
      </c>
      <c r="G23" s="76">
        <f>G24+G25+G26</f>
        <v>0</v>
      </c>
      <c r="H23" s="76">
        <f t="shared" si="2"/>
        <v>0</v>
      </c>
      <c r="I23" s="76">
        <f t="shared" si="2"/>
        <v>0</v>
      </c>
      <c r="J23" s="76">
        <f t="shared" si="2"/>
        <v>0</v>
      </c>
    </row>
    <row r="24" spans="2:10" ht="21" customHeight="1">
      <c r="B24" s="16" t="s">
        <v>39</v>
      </c>
      <c r="C24" s="8" t="s">
        <v>40</v>
      </c>
      <c r="D24" s="77">
        <f t="shared" si="1"/>
        <v>0</v>
      </c>
      <c r="E24" s="75"/>
      <c r="F24" s="75"/>
      <c r="G24" s="75"/>
      <c r="H24" s="75"/>
      <c r="I24" s="75"/>
      <c r="J24" s="75"/>
    </row>
    <row r="25" spans="2:10" ht="21" customHeight="1">
      <c r="B25" s="16" t="s">
        <v>41</v>
      </c>
      <c r="C25" s="6">
        <v>212</v>
      </c>
      <c r="D25" s="77">
        <f t="shared" si="1"/>
        <v>0</v>
      </c>
      <c r="E25" s="75"/>
      <c r="F25" s="75"/>
      <c r="G25" s="75"/>
      <c r="H25" s="75"/>
      <c r="I25" s="75"/>
      <c r="J25" s="75"/>
    </row>
    <row r="26" spans="2:10" ht="21" customHeight="1">
      <c r="B26" s="16" t="s">
        <v>42</v>
      </c>
      <c r="C26" s="8" t="s">
        <v>43</v>
      </c>
      <c r="D26" s="77">
        <f t="shared" si="1"/>
        <v>0</v>
      </c>
      <c r="E26" s="75"/>
      <c r="F26" s="75"/>
      <c r="G26" s="75"/>
      <c r="H26" s="75"/>
      <c r="I26" s="75"/>
      <c r="J26" s="75"/>
    </row>
    <row r="27" spans="2:10" ht="21" customHeight="1">
      <c r="B27" s="17" t="s">
        <v>44</v>
      </c>
      <c r="C27" s="10" t="s">
        <v>45</v>
      </c>
      <c r="D27" s="77">
        <f t="shared" si="1"/>
        <v>0</v>
      </c>
      <c r="E27" s="76">
        <f aca="true" t="shared" si="3" ref="E27:J27">E29+E30+E31+E32+E33+E36</f>
        <v>0</v>
      </c>
      <c r="F27" s="76">
        <f t="shared" si="3"/>
        <v>0</v>
      </c>
      <c r="G27" s="76">
        <f t="shared" si="3"/>
        <v>0</v>
      </c>
      <c r="H27" s="76">
        <f t="shared" si="3"/>
        <v>0</v>
      </c>
      <c r="I27" s="76">
        <f t="shared" si="3"/>
        <v>0</v>
      </c>
      <c r="J27" s="76">
        <f t="shared" si="3"/>
        <v>0</v>
      </c>
    </row>
    <row r="28" spans="2:10" ht="11.25" customHeight="1">
      <c r="B28" s="16" t="s">
        <v>32</v>
      </c>
      <c r="C28" s="7"/>
      <c r="D28" s="77">
        <f t="shared" si="1"/>
        <v>0</v>
      </c>
      <c r="E28" s="27"/>
      <c r="F28" s="27"/>
      <c r="G28" s="27"/>
      <c r="H28" s="27"/>
      <c r="I28" s="27"/>
      <c r="J28" s="27"/>
    </row>
    <row r="29" spans="2:10" ht="21" customHeight="1">
      <c r="B29" s="16" t="s">
        <v>46</v>
      </c>
      <c r="C29" s="8" t="s">
        <v>47</v>
      </c>
      <c r="D29" s="77">
        <f t="shared" si="1"/>
        <v>0</v>
      </c>
      <c r="E29" s="75"/>
      <c r="F29" s="75"/>
      <c r="G29" s="75"/>
      <c r="H29" s="75"/>
      <c r="I29" s="75"/>
      <c r="J29" s="75"/>
    </row>
    <row r="30" spans="2:10" ht="21" customHeight="1">
      <c r="B30" s="16" t="s">
        <v>48</v>
      </c>
      <c r="C30" s="8" t="s">
        <v>49</v>
      </c>
      <c r="D30" s="77">
        <f t="shared" si="1"/>
        <v>0</v>
      </c>
      <c r="E30" s="75"/>
      <c r="F30" s="75"/>
      <c r="G30" s="75"/>
      <c r="H30" s="75"/>
      <c r="I30" s="75"/>
      <c r="J30" s="75"/>
    </row>
    <row r="31" spans="2:10" ht="21" customHeight="1">
      <c r="B31" s="16" t="s">
        <v>50</v>
      </c>
      <c r="C31" s="8" t="s">
        <v>51</v>
      </c>
      <c r="D31" s="77">
        <f t="shared" si="1"/>
        <v>0</v>
      </c>
      <c r="E31" s="75"/>
      <c r="F31" s="75"/>
      <c r="G31" s="75"/>
      <c r="H31" s="75"/>
      <c r="I31" s="75"/>
      <c r="J31" s="75"/>
    </row>
    <row r="32" spans="2:10" ht="21" customHeight="1">
      <c r="B32" s="16" t="s">
        <v>52</v>
      </c>
      <c r="C32" s="8" t="s">
        <v>53</v>
      </c>
      <c r="D32" s="77">
        <f t="shared" si="1"/>
        <v>0</v>
      </c>
      <c r="E32" s="75"/>
      <c r="F32" s="75"/>
      <c r="G32" s="75"/>
      <c r="H32" s="75"/>
      <c r="I32" s="75"/>
      <c r="J32" s="75"/>
    </row>
    <row r="33" spans="2:10" ht="21" customHeight="1">
      <c r="B33" s="16" t="s">
        <v>54</v>
      </c>
      <c r="C33" s="6">
        <v>225</v>
      </c>
      <c r="D33" s="77">
        <f t="shared" si="1"/>
        <v>0</v>
      </c>
      <c r="E33" s="75"/>
      <c r="F33" s="75"/>
      <c r="G33" s="75"/>
      <c r="H33" s="75"/>
      <c r="I33" s="75"/>
      <c r="J33" s="75"/>
    </row>
    <row r="34" spans="2:10" ht="21" customHeight="1">
      <c r="B34" s="16" t="s">
        <v>32</v>
      </c>
      <c r="C34" s="6"/>
      <c r="D34" s="77">
        <f t="shared" si="1"/>
        <v>0</v>
      </c>
      <c r="E34" s="75"/>
      <c r="F34" s="75"/>
      <c r="G34" s="75"/>
      <c r="H34" s="75"/>
      <c r="I34" s="75"/>
      <c r="J34" s="75"/>
    </row>
    <row r="35" spans="2:10" ht="21" customHeight="1">
      <c r="B35" s="16" t="s">
        <v>199</v>
      </c>
      <c r="C35" s="6"/>
      <c r="D35" s="77">
        <f t="shared" si="1"/>
        <v>0</v>
      </c>
      <c r="E35" s="75"/>
      <c r="F35" s="75"/>
      <c r="G35" s="75"/>
      <c r="H35" s="75"/>
      <c r="I35" s="75"/>
      <c r="J35" s="75"/>
    </row>
    <row r="36" spans="2:10" ht="21" customHeight="1">
      <c r="B36" s="16" t="s">
        <v>110</v>
      </c>
      <c r="C36" s="6">
        <v>226</v>
      </c>
      <c r="D36" s="77">
        <f t="shared" si="1"/>
        <v>0</v>
      </c>
      <c r="E36" s="75"/>
      <c r="F36" s="75"/>
      <c r="G36" s="75"/>
      <c r="H36" s="75"/>
      <c r="I36" s="75"/>
      <c r="J36" s="75"/>
    </row>
    <row r="37" spans="2:10" ht="21" customHeight="1">
      <c r="B37" s="16" t="s">
        <v>32</v>
      </c>
      <c r="C37" s="6"/>
      <c r="D37" s="77">
        <f t="shared" si="1"/>
        <v>0</v>
      </c>
      <c r="E37" s="75"/>
      <c r="F37" s="75"/>
      <c r="G37" s="75"/>
      <c r="H37" s="75"/>
      <c r="I37" s="75"/>
      <c r="J37" s="75"/>
    </row>
    <row r="38" spans="2:10" ht="21" customHeight="1">
      <c r="B38" s="16" t="s">
        <v>200</v>
      </c>
      <c r="C38" s="6"/>
      <c r="D38" s="77">
        <f t="shared" si="1"/>
        <v>0</v>
      </c>
      <c r="E38" s="75"/>
      <c r="F38" s="75"/>
      <c r="G38" s="75"/>
      <c r="H38" s="75"/>
      <c r="I38" s="75"/>
      <c r="J38" s="75"/>
    </row>
    <row r="39" spans="2:10" ht="38.25" customHeight="1">
      <c r="B39" s="17" t="s">
        <v>103</v>
      </c>
      <c r="C39" s="9">
        <v>240</v>
      </c>
      <c r="D39" s="77">
        <f t="shared" si="1"/>
        <v>0</v>
      </c>
      <c r="E39" s="76">
        <f aca="true" t="shared" si="4" ref="E39:J39">E41</f>
        <v>0</v>
      </c>
      <c r="F39" s="76">
        <f t="shared" si="4"/>
        <v>0</v>
      </c>
      <c r="G39" s="76">
        <f t="shared" si="4"/>
        <v>0</v>
      </c>
      <c r="H39" s="76">
        <f t="shared" si="4"/>
        <v>0</v>
      </c>
      <c r="I39" s="76">
        <f t="shared" si="4"/>
        <v>0</v>
      </c>
      <c r="J39" s="76">
        <f t="shared" si="4"/>
        <v>0</v>
      </c>
    </row>
    <row r="40" spans="2:10" ht="12.75" customHeight="1">
      <c r="B40" s="16" t="s">
        <v>32</v>
      </c>
      <c r="C40" s="6"/>
      <c r="D40" s="77"/>
      <c r="E40" s="27"/>
      <c r="F40" s="27"/>
      <c r="G40" s="27"/>
      <c r="H40" s="27"/>
      <c r="I40" s="27"/>
      <c r="J40" s="27"/>
    </row>
    <row r="41" spans="2:10" ht="31.5" customHeight="1">
      <c r="B41" s="18" t="s">
        <v>104</v>
      </c>
      <c r="C41" s="8" t="s">
        <v>55</v>
      </c>
      <c r="D41" s="77">
        <f>E41+F41+G41+H41</f>
        <v>0</v>
      </c>
      <c r="E41" s="75"/>
      <c r="F41" s="75"/>
      <c r="G41" s="75"/>
      <c r="H41" s="75"/>
      <c r="I41" s="75"/>
      <c r="J41" s="75"/>
    </row>
    <row r="42" spans="2:10" ht="21" customHeight="1">
      <c r="B42" s="17" t="s">
        <v>56</v>
      </c>
      <c r="C42" s="10" t="s">
        <v>57</v>
      </c>
      <c r="D42" s="77">
        <f>E42+F42+G42+H42</f>
        <v>0</v>
      </c>
      <c r="E42" s="76">
        <f aca="true" t="shared" si="5" ref="E42:J42">E44+E45</f>
        <v>0</v>
      </c>
      <c r="F42" s="76">
        <f t="shared" si="5"/>
        <v>0</v>
      </c>
      <c r="G42" s="76">
        <f t="shared" si="5"/>
        <v>0</v>
      </c>
      <c r="H42" s="76">
        <f t="shared" si="5"/>
        <v>0</v>
      </c>
      <c r="I42" s="76">
        <f t="shared" si="5"/>
        <v>0</v>
      </c>
      <c r="J42" s="76">
        <f t="shared" si="5"/>
        <v>0</v>
      </c>
    </row>
    <row r="43" spans="2:10" ht="11.25" customHeight="1">
      <c r="B43" s="16" t="s">
        <v>32</v>
      </c>
      <c r="C43" s="7"/>
      <c r="D43" s="77"/>
      <c r="E43" s="27"/>
      <c r="F43" s="27"/>
      <c r="G43" s="27"/>
      <c r="H43" s="27"/>
      <c r="I43" s="27"/>
      <c r="J43" s="27"/>
    </row>
    <row r="44" spans="2:10" ht="21" customHeight="1">
      <c r="B44" s="16" t="s">
        <v>58</v>
      </c>
      <c r="C44" s="8" t="s">
        <v>59</v>
      </c>
      <c r="D44" s="77">
        <f>E44+F44+G44+H44</f>
        <v>0</v>
      </c>
      <c r="E44" s="75"/>
      <c r="F44" s="75"/>
      <c r="G44" s="75"/>
      <c r="H44" s="75"/>
      <c r="I44" s="75"/>
      <c r="J44" s="75"/>
    </row>
    <row r="45" spans="2:10" ht="35.25" customHeight="1">
      <c r="B45" s="16" t="s">
        <v>60</v>
      </c>
      <c r="C45" s="8" t="s">
        <v>61</v>
      </c>
      <c r="D45" s="77">
        <f>E45+F45+G45+H45</f>
        <v>0</v>
      </c>
      <c r="E45" s="75"/>
      <c r="F45" s="75"/>
      <c r="G45" s="75"/>
      <c r="H45" s="75"/>
      <c r="I45" s="75"/>
      <c r="J45" s="75"/>
    </row>
    <row r="46" spans="2:10" ht="21" customHeight="1">
      <c r="B46" s="17" t="s">
        <v>62</v>
      </c>
      <c r="C46" s="10" t="s">
        <v>63</v>
      </c>
      <c r="D46" s="77">
        <f>E46+F46+G46+H46</f>
        <v>0</v>
      </c>
      <c r="E46" s="79"/>
      <c r="F46" s="79"/>
      <c r="G46" s="79"/>
      <c r="H46" s="79"/>
      <c r="I46" s="79"/>
      <c r="J46" s="79"/>
    </row>
    <row r="47" spans="2:10" ht="35.25" customHeight="1">
      <c r="B47" s="17" t="s">
        <v>64</v>
      </c>
      <c r="C47" s="10" t="s">
        <v>65</v>
      </c>
      <c r="D47" s="77">
        <f>E47+F47+G47+H47</f>
        <v>0</v>
      </c>
      <c r="E47" s="76">
        <f>E49+E50+E51+E52</f>
        <v>0</v>
      </c>
      <c r="F47" s="76">
        <f>F49+F50+F51+F52</f>
        <v>0</v>
      </c>
      <c r="G47" s="76">
        <f>G49+G50+G51+G52</f>
        <v>0</v>
      </c>
      <c r="H47" s="76">
        <f>H49+H50+H51+H52</f>
        <v>0</v>
      </c>
      <c r="I47" s="76">
        <f>I49+I50+I51+I52</f>
        <v>0</v>
      </c>
      <c r="J47" s="76">
        <f>J49+J50+J51+J52</f>
        <v>0</v>
      </c>
    </row>
    <row r="48" spans="2:10" ht="10.5" customHeight="1">
      <c r="B48" s="16" t="s">
        <v>32</v>
      </c>
      <c r="C48" s="7"/>
      <c r="D48" s="77"/>
      <c r="E48" s="27"/>
      <c r="F48" s="27"/>
      <c r="G48" s="27"/>
      <c r="H48" s="27"/>
      <c r="I48" s="27"/>
      <c r="J48" s="27"/>
    </row>
    <row r="49" spans="2:10" ht="27" customHeight="1">
      <c r="B49" s="16" t="s">
        <v>66</v>
      </c>
      <c r="C49" s="8" t="s">
        <v>67</v>
      </c>
      <c r="D49" s="77">
        <f aca="true" t="shared" si="6" ref="D49:D54">E49+F49+G49+H49</f>
        <v>0</v>
      </c>
      <c r="E49" s="75"/>
      <c r="F49" s="75"/>
      <c r="G49" s="75"/>
      <c r="H49" s="75"/>
      <c r="I49" s="75"/>
      <c r="J49" s="75"/>
    </row>
    <row r="50" spans="2:10" ht="27" customHeight="1">
      <c r="B50" s="16" t="s">
        <v>68</v>
      </c>
      <c r="C50" s="8" t="s">
        <v>69</v>
      </c>
      <c r="D50" s="77">
        <f t="shared" si="6"/>
        <v>0</v>
      </c>
      <c r="E50" s="75"/>
      <c r="F50" s="75"/>
      <c r="G50" s="75"/>
      <c r="H50" s="75"/>
      <c r="I50" s="75"/>
      <c r="J50" s="75"/>
    </row>
    <row r="51" spans="2:10" ht="37.5" customHeight="1">
      <c r="B51" s="16" t="s">
        <v>80</v>
      </c>
      <c r="C51" s="8" t="s">
        <v>81</v>
      </c>
      <c r="D51" s="77">
        <f t="shared" si="6"/>
        <v>0</v>
      </c>
      <c r="E51" s="75"/>
      <c r="F51" s="75"/>
      <c r="G51" s="75"/>
      <c r="H51" s="75"/>
      <c r="I51" s="75"/>
      <c r="J51" s="75"/>
    </row>
    <row r="52" spans="2:10" ht="21" customHeight="1">
      <c r="B52" s="16" t="s">
        <v>70</v>
      </c>
      <c r="C52" s="8" t="s">
        <v>71</v>
      </c>
      <c r="D52" s="77">
        <f t="shared" si="6"/>
        <v>0</v>
      </c>
      <c r="E52" s="75"/>
      <c r="F52" s="75"/>
      <c r="G52" s="75"/>
      <c r="H52" s="75"/>
      <c r="I52" s="75"/>
      <c r="J52" s="75"/>
    </row>
    <row r="53" spans="2:10" ht="21" customHeight="1">
      <c r="B53" s="16" t="s">
        <v>32</v>
      </c>
      <c r="C53" s="8"/>
      <c r="D53" s="77">
        <f t="shared" si="6"/>
        <v>0</v>
      </c>
      <c r="E53" s="75"/>
      <c r="F53" s="75"/>
      <c r="G53" s="75"/>
      <c r="H53" s="75"/>
      <c r="I53" s="75"/>
      <c r="J53" s="75"/>
    </row>
    <row r="54" spans="2:10" ht="21" customHeight="1">
      <c r="B54" s="16" t="s">
        <v>201</v>
      </c>
      <c r="C54" s="8"/>
      <c r="D54" s="77">
        <f t="shared" si="6"/>
        <v>0</v>
      </c>
      <c r="E54" s="75"/>
      <c r="F54" s="75"/>
      <c r="G54" s="75"/>
      <c r="H54" s="75"/>
      <c r="I54" s="75"/>
      <c r="J54" s="75"/>
    </row>
    <row r="55" spans="2:10" ht="21" customHeight="1">
      <c r="B55" s="16" t="s">
        <v>202</v>
      </c>
      <c r="C55" s="8"/>
      <c r="D55" s="77">
        <f>E55+F55+G55+H55</f>
        <v>0</v>
      </c>
      <c r="E55" s="75"/>
      <c r="F55" s="75"/>
      <c r="G55" s="75"/>
      <c r="H55" s="75"/>
      <c r="I55" s="75"/>
      <c r="J55" s="75"/>
    </row>
    <row r="56" spans="2:10" ht="21" customHeight="1">
      <c r="B56" s="16" t="s">
        <v>203</v>
      </c>
      <c r="C56" s="8"/>
      <c r="D56" s="77">
        <f>E56+F56+G56+H56</f>
        <v>0</v>
      </c>
      <c r="E56" s="75"/>
      <c r="F56" s="75"/>
      <c r="G56" s="75"/>
      <c r="H56" s="75"/>
      <c r="I56" s="75"/>
      <c r="J56" s="75"/>
    </row>
    <row r="57" spans="2:10" ht="21" customHeight="1">
      <c r="B57" s="16" t="s">
        <v>204</v>
      </c>
      <c r="C57" s="8"/>
      <c r="D57" s="77">
        <f>E57+F57+G57+H57</f>
        <v>0</v>
      </c>
      <c r="E57" s="75"/>
      <c r="F57" s="75"/>
      <c r="G57" s="75"/>
      <c r="H57" s="75"/>
      <c r="I57" s="75"/>
      <c r="J57" s="75"/>
    </row>
    <row r="58" spans="2:10" ht="21" customHeight="1">
      <c r="B58" s="17" t="s">
        <v>72</v>
      </c>
      <c r="C58" s="10" t="s">
        <v>73</v>
      </c>
      <c r="D58" s="77">
        <f>E58+F58+G58+H58</f>
        <v>0</v>
      </c>
      <c r="E58" s="76">
        <f aca="true" t="shared" si="7" ref="E58:J58">E60+E61</f>
        <v>0</v>
      </c>
      <c r="F58" s="76">
        <f t="shared" si="7"/>
        <v>0</v>
      </c>
      <c r="G58" s="76">
        <f t="shared" si="7"/>
        <v>0</v>
      </c>
      <c r="H58" s="76">
        <f t="shared" si="7"/>
        <v>0</v>
      </c>
      <c r="I58" s="76">
        <f t="shared" si="7"/>
        <v>0</v>
      </c>
      <c r="J58" s="76">
        <f t="shared" si="7"/>
        <v>0</v>
      </c>
    </row>
    <row r="59" spans="2:10" ht="12" customHeight="1">
      <c r="B59" s="16" t="s">
        <v>32</v>
      </c>
      <c r="C59" s="7"/>
      <c r="D59" s="77"/>
      <c r="E59" s="27"/>
      <c r="F59" s="27"/>
      <c r="G59" s="27"/>
      <c r="H59" s="27"/>
      <c r="I59" s="27"/>
      <c r="J59" s="27"/>
    </row>
    <row r="60" spans="2:10" ht="33" customHeight="1">
      <c r="B60" s="16" t="s">
        <v>74</v>
      </c>
      <c r="C60" s="8" t="s">
        <v>75</v>
      </c>
      <c r="D60" s="77">
        <f>E60+F60+G60+H60</f>
        <v>0</v>
      </c>
      <c r="E60" s="75"/>
      <c r="F60" s="75"/>
      <c r="G60" s="75"/>
      <c r="H60" s="75"/>
      <c r="I60" s="75"/>
      <c r="J60" s="75"/>
    </row>
    <row r="61" spans="2:10" ht="30.75" customHeight="1">
      <c r="B61" s="16" t="s">
        <v>76</v>
      </c>
      <c r="C61" s="8" t="s">
        <v>77</v>
      </c>
      <c r="D61" s="77">
        <f>E61+F61+G61+H61</f>
        <v>0</v>
      </c>
      <c r="E61" s="75"/>
      <c r="F61" s="75"/>
      <c r="G61" s="75"/>
      <c r="H61" s="75"/>
      <c r="I61" s="75"/>
      <c r="J61" s="75"/>
    </row>
    <row r="62" spans="2:10" ht="12.75" customHeight="1">
      <c r="B62" s="16" t="s">
        <v>78</v>
      </c>
      <c r="C62" s="7"/>
      <c r="D62" s="77"/>
      <c r="E62" s="27"/>
      <c r="F62" s="27"/>
      <c r="G62" s="27"/>
      <c r="H62" s="27"/>
      <c r="I62" s="27"/>
      <c r="J62" s="27"/>
    </row>
    <row r="63" spans="2:10" ht="21" customHeight="1">
      <c r="B63" s="16" t="s">
        <v>79</v>
      </c>
      <c r="C63" s="8" t="s">
        <v>36</v>
      </c>
      <c r="D63" s="77">
        <f>E63+F63+G63+H63</f>
        <v>0</v>
      </c>
      <c r="E63" s="75"/>
      <c r="F63" s="75"/>
      <c r="G63" s="75"/>
      <c r="H63" s="75"/>
      <c r="I63" s="75"/>
      <c r="J63" s="75"/>
    </row>
  </sheetData>
  <sheetProtection password="C541" sheet="1" objects="1" scenarios="1" formatCells="0" formatColumns="0" formatRows="0"/>
  <mergeCells count="17">
    <mergeCell ref="B14:J14"/>
    <mergeCell ref="G5:J5"/>
    <mergeCell ref="G7:J7"/>
    <mergeCell ref="G8:J8"/>
    <mergeCell ref="B12:J12"/>
    <mergeCell ref="H1:J1"/>
    <mergeCell ref="G2:J2"/>
    <mergeCell ref="H3:J3"/>
    <mergeCell ref="B11:J11"/>
    <mergeCell ref="B13:J13"/>
    <mergeCell ref="B15:J15"/>
    <mergeCell ref="J17:J18"/>
    <mergeCell ref="B17:B18"/>
    <mergeCell ref="C17:C18"/>
    <mergeCell ref="D17:D18"/>
    <mergeCell ref="E17:H17"/>
    <mergeCell ref="I17:I18"/>
  </mergeCells>
  <printOptions/>
  <pageMargins left="1.1811023622047245" right="0.15748031496062992" top="0.15748031496062992" bottom="0.15748031496062992" header="0.15748031496062992" footer="0.15748031496062992"/>
  <pageSetup fitToHeight="1" fitToWidth="1" horizontalDpi="600" verticalDpi="600" orientation="portrait" paperSize="9" scale="53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63"/>
  <sheetViews>
    <sheetView zoomScale="70" zoomScaleNormal="70" zoomScalePageLayoutView="0" workbookViewId="0" topLeftCell="A1">
      <selection activeCell="W46" sqref="W46"/>
    </sheetView>
  </sheetViews>
  <sheetFormatPr defaultColWidth="9.00390625" defaultRowHeight="12.75"/>
  <cols>
    <col min="1" max="1" width="1.875" style="0" customWidth="1"/>
    <col min="2" max="2" width="54.75390625" style="0" customWidth="1"/>
    <col min="3" max="3" width="11.375" style="0" customWidth="1"/>
    <col min="4" max="4" width="16.00390625" style="0" customWidth="1"/>
    <col min="5" max="5" width="14.75390625" style="0" customWidth="1"/>
    <col min="6" max="8" width="14.00390625" style="0" customWidth="1"/>
    <col min="9" max="9" width="15.125" style="0" customWidth="1"/>
    <col min="10" max="10" width="14.625" style="0" customWidth="1"/>
  </cols>
  <sheetData>
    <row r="1" spans="5:10" ht="12.75">
      <c r="E1" s="94"/>
      <c r="F1" s="94"/>
      <c r="G1" s="37"/>
      <c r="H1" s="420"/>
      <c r="I1" s="420"/>
      <c r="J1" s="420"/>
    </row>
    <row r="2" spans="5:10" ht="12.75" customHeight="1">
      <c r="E2" s="94"/>
      <c r="F2" s="94"/>
      <c r="G2" s="427" t="str">
        <f>'Субсидия (50500)'!G2:J2</f>
        <v>к протоколу № 22 от 28.12.2015</v>
      </c>
      <c r="H2" s="427"/>
      <c r="I2" s="427"/>
      <c r="J2" s="427"/>
    </row>
    <row r="3" spans="5:10" ht="12.75">
      <c r="E3" s="94"/>
      <c r="F3" s="94"/>
      <c r="G3" s="37"/>
      <c r="H3" s="421"/>
      <c r="I3" s="421"/>
      <c r="J3" s="421"/>
    </row>
    <row r="4" spans="5:10" ht="12.75" customHeight="1">
      <c r="E4" s="94"/>
      <c r="F4" s="94"/>
      <c r="G4" s="86"/>
      <c r="H4" s="86"/>
      <c r="I4" s="87" t="s">
        <v>8</v>
      </c>
      <c r="J4" s="86"/>
    </row>
    <row r="5" spans="5:10" ht="12.75" customHeight="1">
      <c r="E5" s="94"/>
      <c r="F5" s="94"/>
      <c r="G5" s="422" t="str">
        <f>'Субсидия (50500)'!G5:J5</f>
        <v>Директор</v>
      </c>
      <c r="H5" s="422"/>
      <c r="I5" s="422"/>
      <c r="J5" s="422"/>
    </row>
    <row r="6" spans="5:10" ht="11.25" customHeight="1">
      <c r="E6" s="94"/>
      <c r="F6" s="94"/>
      <c r="G6" s="37"/>
      <c r="H6" s="88"/>
      <c r="I6" s="89" t="s">
        <v>113</v>
      </c>
      <c r="J6" s="88"/>
    </row>
    <row r="7" spans="5:10" ht="15" customHeight="1">
      <c r="E7" s="94"/>
      <c r="F7" s="94"/>
      <c r="G7" s="425" t="str">
        <f>'Субсидия (50500)'!G7:J7</f>
        <v>                                           Рожкова Л.Н.</v>
      </c>
      <c r="H7" s="425"/>
      <c r="I7" s="425"/>
      <c r="J7" s="425"/>
    </row>
    <row r="8" spans="5:10" ht="10.5" customHeight="1">
      <c r="E8" s="94"/>
      <c r="F8" s="94"/>
      <c r="G8" s="426" t="s">
        <v>136</v>
      </c>
      <c r="H8" s="426"/>
      <c r="I8" s="426"/>
      <c r="J8" s="426"/>
    </row>
    <row r="9" spans="5:10" ht="12.75">
      <c r="E9" s="38"/>
      <c r="F9" s="85"/>
      <c r="G9" s="125" t="str">
        <f>'Субсидия (50500)'!G9</f>
        <v>" 28 "</v>
      </c>
      <c r="H9" s="92" t="str">
        <f>'Субсидия (50500)'!H9</f>
        <v>декабря   2015 года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13.5" customHeight="1">
      <c r="B12" s="436" t="s">
        <v>146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'Касс.пл.Внеб.(50300)СВОД'!B14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7" t="s">
        <v>11</v>
      </c>
      <c r="C17" s="439" t="s">
        <v>35</v>
      </c>
      <c r="D17" s="411" t="s">
        <v>198</v>
      </c>
      <c r="E17" s="433" t="s">
        <v>98</v>
      </c>
      <c r="F17" s="434"/>
      <c r="G17" s="434"/>
      <c r="H17" s="435"/>
      <c r="I17" s="411" t="s">
        <v>143</v>
      </c>
      <c r="J17" s="411" t="s">
        <v>195</v>
      </c>
    </row>
    <row r="18" spans="2:10" ht="18" customHeight="1">
      <c r="B18" s="438"/>
      <c r="C18" s="440"/>
      <c r="D18" s="412"/>
      <c r="E18" s="128" t="s">
        <v>99</v>
      </c>
      <c r="F18" s="128" t="s">
        <v>100</v>
      </c>
      <c r="G18" s="128" t="s">
        <v>101</v>
      </c>
      <c r="H18" s="128" t="s">
        <v>102</v>
      </c>
      <c r="I18" s="412"/>
      <c r="J18" s="412"/>
    </row>
    <row r="19" spans="2:10" ht="18" customHeight="1">
      <c r="B19" s="12" t="s">
        <v>97</v>
      </c>
      <c r="C19" s="15"/>
      <c r="D19" s="77">
        <f>E19+F19+G19+H19</f>
        <v>0</v>
      </c>
      <c r="E19" s="74"/>
      <c r="F19" s="74"/>
      <c r="G19" s="74"/>
      <c r="H19" s="74"/>
      <c r="I19" s="74"/>
      <c r="J19" s="74"/>
    </row>
    <row r="20" spans="2:10" ht="18" customHeight="1">
      <c r="B20" s="12" t="s">
        <v>106</v>
      </c>
      <c r="C20" s="15"/>
      <c r="D20" s="77">
        <f>E20+F20+G20+H20</f>
        <v>0</v>
      </c>
      <c r="E20" s="77">
        <f aca="true" t="shared" si="0" ref="E20:J20">E21-E19</f>
        <v>0</v>
      </c>
      <c r="F20" s="77">
        <f t="shared" si="0"/>
        <v>0</v>
      </c>
      <c r="G20" s="77">
        <f t="shared" si="0"/>
        <v>0</v>
      </c>
      <c r="H20" s="77">
        <f t="shared" si="0"/>
        <v>0</v>
      </c>
      <c r="I20" s="77">
        <f t="shared" si="0"/>
        <v>0</v>
      </c>
      <c r="J20" s="77">
        <f t="shared" si="0"/>
        <v>0</v>
      </c>
    </row>
    <row r="21" spans="2:10" ht="21" customHeight="1">
      <c r="B21" s="12" t="s">
        <v>38</v>
      </c>
      <c r="C21" s="13"/>
      <c r="D21" s="77">
        <f>E21+F21+G21+H21</f>
        <v>0</v>
      </c>
      <c r="E21" s="78">
        <f aca="true" t="shared" si="1" ref="E21:J21">E23+E27+E39+E42+E46+E47+E58</f>
        <v>0</v>
      </c>
      <c r="F21" s="78">
        <f t="shared" si="1"/>
        <v>0</v>
      </c>
      <c r="G21" s="78">
        <f t="shared" si="1"/>
        <v>0</v>
      </c>
      <c r="H21" s="78">
        <f t="shared" si="1"/>
        <v>0</v>
      </c>
      <c r="I21" s="78">
        <f t="shared" si="1"/>
        <v>0</v>
      </c>
      <c r="J21" s="78">
        <f t="shared" si="1"/>
        <v>0</v>
      </c>
    </row>
    <row r="22" spans="2:10" ht="11.25" customHeight="1">
      <c r="B22" s="12" t="s">
        <v>33</v>
      </c>
      <c r="C22" s="13"/>
      <c r="D22" s="77"/>
      <c r="E22" s="27"/>
      <c r="F22" s="27"/>
      <c r="G22" s="27"/>
      <c r="H22" s="27"/>
      <c r="I22" s="27"/>
      <c r="J22" s="27"/>
    </row>
    <row r="23" spans="2:10" ht="27" customHeight="1">
      <c r="B23" s="17" t="s">
        <v>105</v>
      </c>
      <c r="C23" s="20">
        <v>210</v>
      </c>
      <c r="D23" s="77">
        <f aca="true" t="shared" si="2" ref="D23:D39">E23+F23+G23+H23</f>
        <v>0</v>
      </c>
      <c r="E23" s="76">
        <f aca="true" t="shared" si="3" ref="E23:J23">E24+E25+E26</f>
        <v>0</v>
      </c>
      <c r="F23" s="76">
        <f t="shared" si="3"/>
        <v>0</v>
      </c>
      <c r="G23" s="76">
        <f t="shared" si="3"/>
        <v>0</v>
      </c>
      <c r="H23" s="76">
        <f t="shared" si="3"/>
        <v>0</v>
      </c>
      <c r="I23" s="76">
        <f t="shared" si="3"/>
        <v>0</v>
      </c>
      <c r="J23" s="76">
        <f t="shared" si="3"/>
        <v>0</v>
      </c>
    </row>
    <row r="24" spans="2:10" ht="21" customHeight="1">
      <c r="B24" s="16" t="s">
        <v>39</v>
      </c>
      <c r="C24" s="8" t="s">
        <v>40</v>
      </c>
      <c r="D24" s="77">
        <f t="shared" si="2"/>
        <v>0</v>
      </c>
      <c r="E24" s="75"/>
      <c r="F24" s="75"/>
      <c r="G24" s="75"/>
      <c r="H24" s="75"/>
      <c r="I24" s="75"/>
      <c r="J24" s="75"/>
    </row>
    <row r="25" spans="2:10" ht="21" customHeight="1">
      <c r="B25" s="16" t="s">
        <v>41</v>
      </c>
      <c r="C25" s="6">
        <v>212</v>
      </c>
      <c r="D25" s="77">
        <f t="shared" si="2"/>
        <v>0</v>
      </c>
      <c r="E25" s="75"/>
      <c r="F25" s="75"/>
      <c r="G25" s="75"/>
      <c r="H25" s="75"/>
      <c r="I25" s="75"/>
      <c r="J25" s="75"/>
    </row>
    <row r="26" spans="2:10" ht="21" customHeight="1">
      <c r="B26" s="16" t="s">
        <v>42</v>
      </c>
      <c r="C26" s="8" t="s">
        <v>43</v>
      </c>
      <c r="D26" s="77">
        <f t="shared" si="2"/>
        <v>0</v>
      </c>
      <c r="E26" s="75"/>
      <c r="F26" s="75"/>
      <c r="G26" s="75"/>
      <c r="H26" s="75"/>
      <c r="I26" s="75"/>
      <c r="J26" s="75"/>
    </row>
    <row r="27" spans="2:10" ht="21" customHeight="1">
      <c r="B27" s="17" t="s">
        <v>44</v>
      </c>
      <c r="C27" s="10" t="s">
        <v>45</v>
      </c>
      <c r="D27" s="77">
        <f t="shared" si="2"/>
        <v>0</v>
      </c>
      <c r="E27" s="76">
        <f aca="true" t="shared" si="4" ref="E27:J27">E29+E30+E31+E32+E33+E36</f>
        <v>0</v>
      </c>
      <c r="F27" s="76">
        <f t="shared" si="4"/>
        <v>0</v>
      </c>
      <c r="G27" s="76">
        <f t="shared" si="4"/>
        <v>0</v>
      </c>
      <c r="H27" s="76">
        <f t="shared" si="4"/>
        <v>0</v>
      </c>
      <c r="I27" s="76">
        <f t="shared" si="4"/>
        <v>0</v>
      </c>
      <c r="J27" s="76">
        <f t="shared" si="4"/>
        <v>0</v>
      </c>
    </row>
    <row r="28" spans="2:10" ht="11.25" customHeight="1">
      <c r="B28" s="16" t="s">
        <v>32</v>
      </c>
      <c r="C28" s="7"/>
      <c r="D28" s="77">
        <f t="shared" si="2"/>
        <v>0</v>
      </c>
      <c r="E28" s="27"/>
      <c r="F28" s="27"/>
      <c r="G28" s="27"/>
      <c r="H28" s="27"/>
      <c r="I28" s="27"/>
      <c r="J28" s="27"/>
    </row>
    <row r="29" spans="2:10" ht="21" customHeight="1">
      <c r="B29" s="16" t="s">
        <v>46</v>
      </c>
      <c r="C29" s="8" t="s">
        <v>47</v>
      </c>
      <c r="D29" s="77">
        <f t="shared" si="2"/>
        <v>0</v>
      </c>
      <c r="E29" s="75"/>
      <c r="F29" s="75"/>
      <c r="G29" s="75"/>
      <c r="H29" s="75"/>
      <c r="I29" s="75"/>
      <c r="J29" s="75"/>
    </row>
    <row r="30" spans="2:10" ht="21" customHeight="1">
      <c r="B30" s="16" t="s">
        <v>48</v>
      </c>
      <c r="C30" s="8" t="s">
        <v>49</v>
      </c>
      <c r="D30" s="77">
        <f t="shared" si="2"/>
        <v>0</v>
      </c>
      <c r="E30" s="75"/>
      <c r="F30" s="75"/>
      <c r="G30" s="75"/>
      <c r="H30" s="75"/>
      <c r="I30" s="75"/>
      <c r="J30" s="75"/>
    </row>
    <row r="31" spans="2:10" ht="21" customHeight="1">
      <c r="B31" s="16" t="s">
        <v>50</v>
      </c>
      <c r="C31" s="8" t="s">
        <v>51</v>
      </c>
      <c r="D31" s="77">
        <f t="shared" si="2"/>
        <v>0</v>
      </c>
      <c r="E31" s="75"/>
      <c r="F31" s="75"/>
      <c r="G31" s="75"/>
      <c r="H31" s="75"/>
      <c r="I31" s="75"/>
      <c r="J31" s="75"/>
    </row>
    <row r="32" spans="2:10" ht="21" customHeight="1">
      <c r="B32" s="16" t="s">
        <v>52</v>
      </c>
      <c r="C32" s="8" t="s">
        <v>53</v>
      </c>
      <c r="D32" s="77">
        <f t="shared" si="2"/>
        <v>0</v>
      </c>
      <c r="E32" s="75"/>
      <c r="F32" s="75"/>
      <c r="G32" s="75"/>
      <c r="H32" s="75"/>
      <c r="I32" s="75"/>
      <c r="J32" s="75"/>
    </row>
    <row r="33" spans="2:10" ht="21" customHeight="1">
      <c r="B33" s="16" t="s">
        <v>54</v>
      </c>
      <c r="C33" s="6">
        <v>225</v>
      </c>
      <c r="D33" s="77">
        <f t="shared" si="2"/>
        <v>0</v>
      </c>
      <c r="E33" s="75"/>
      <c r="F33" s="75"/>
      <c r="G33" s="75"/>
      <c r="H33" s="75"/>
      <c r="I33" s="75"/>
      <c r="J33" s="75"/>
    </row>
    <row r="34" spans="2:10" ht="21" customHeight="1">
      <c r="B34" s="16" t="s">
        <v>32</v>
      </c>
      <c r="C34" s="6"/>
      <c r="D34" s="77">
        <f t="shared" si="2"/>
        <v>0</v>
      </c>
      <c r="E34" s="75"/>
      <c r="F34" s="75"/>
      <c r="G34" s="75"/>
      <c r="H34" s="75"/>
      <c r="I34" s="75"/>
      <c r="J34" s="75"/>
    </row>
    <row r="35" spans="2:10" ht="21" customHeight="1">
      <c r="B35" s="16" t="s">
        <v>199</v>
      </c>
      <c r="C35" s="6"/>
      <c r="D35" s="77">
        <f t="shared" si="2"/>
        <v>0</v>
      </c>
      <c r="E35" s="75"/>
      <c r="F35" s="75"/>
      <c r="G35" s="75"/>
      <c r="H35" s="75"/>
      <c r="I35" s="75"/>
      <c r="J35" s="75"/>
    </row>
    <row r="36" spans="2:10" ht="21" customHeight="1">
      <c r="B36" s="16" t="s">
        <v>110</v>
      </c>
      <c r="C36" s="6">
        <v>226</v>
      </c>
      <c r="D36" s="77">
        <f t="shared" si="2"/>
        <v>0</v>
      </c>
      <c r="E36" s="75"/>
      <c r="F36" s="75"/>
      <c r="G36" s="75"/>
      <c r="H36" s="75"/>
      <c r="I36" s="75"/>
      <c r="J36" s="75"/>
    </row>
    <row r="37" spans="2:10" ht="21" customHeight="1">
      <c r="B37" s="16" t="s">
        <v>32</v>
      </c>
      <c r="C37" s="6"/>
      <c r="D37" s="77">
        <f t="shared" si="2"/>
        <v>0</v>
      </c>
      <c r="E37" s="75"/>
      <c r="F37" s="75"/>
      <c r="G37" s="75"/>
      <c r="H37" s="75"/>
      <c r="I37" s="75"/>
      <c r="J37" s="75"/>
    </row>
    <row r="38" spans="2:10" ht="21" customHeight="1">
      <c r="B38" s="16" t="s">
        <v>200</v>
      </c>
      <c r="C38" s="6"/>
      <c r="D38" s="77">
        <f t="shared" si="2"/>
        <v>0</v>
      </c>
      <c r="E38" s="75"/>
      <c r="F38" s="75"/>
      <c r="G38" s="75"/>
      <c r="H38" s="75"/>
      <c r="I38" s="75"/>
      <c r="J38" s="75"/>
    </row>
    <row r="39" spans="2:10" ht="38.25" customHeight="1">
      <c r="B39" s="17" t="s">
        <v>103</v>
      </c>
      <c r="C39" s="9">
        <v>240</v>
      </c>
      <c r="D39" s="77">
        <f t="shared" si="2"/>
        <v>0</v>
      </c>
      <c r="E39" s="76">
        <f aca="true" t="shared" si="5" ref="E39:J39">E41</f>
        <v>0</v>
      </c>
      <c r="F39" s="76">
        <f t="shared" si="5"/>
        <v>0</v>
      </c>
      <c r="G39" s="76">
        <f t="shared" si="5"/>
        <v>0</v>
      </c>
      <c r="H39" s="76">
        <f t="shared" si="5"/>
        <v>0</v>
      </c>
      <c r="I39" s="76">
        <f t="shared" si="5"/>
        <v>0</v>
      </c>
      <c r="J39" s="76">
        <f t="shared" si="5"/>
        <v>0</v>
      </c>
    </row>
    <row r="40" spans="2:10" ht="12.75" customHeight="1">
      <c r="B40" s="16" t="s">
        <v>32</v>
      </c>
      <c r="C40" s="6"/>
      <c r="D40" s="77"/>
      <c r="E40" s="27"/>
      <c r="F40" s="27"/>
      <c r="G40" s="27"/>
      <c r="H40" s="27"/>
      <c r="I40" s="27"/>
      <c r="J40" s="27"/>
    </row>
    <row r="41" spans="2:10" ht="31.5" customHeight="1">
      <c r="B41" s="18" t="s">
        <v>104</v>
      </c>
      <c r="C41" s="8" t="s">
        <v>55</v>
      </c>
      <c r="D41" s="77">
        <f>E41+F41+G41+H41</f>
        <v>0</v>
      </c>
      <c r="E41" s="75"/>
      <c r="F41" s="75"/>
      <c r="G41" s="75"/>
      <c r="H41" s="75"/>
      <c r="I41" s="75"/>
      <c r="J41" s="75"/>
    </row>
    <row r="42" spans="2:10" ht="21" customHeight="1">
      <c r="B42" s="17" t="s">
        <v>56</v>
      </c>
      <c r="C42" s="10" t="s">
        <v>57</v>
      </c>
      <c r="D42" s="77">
        <f>E42+F42+G42+H42</f>
        <v>0</v>
      </c>
      <c r="E42" s="76">
        <f aca="true" t="shared" si="6" ref="E42:J42">E44+E45</f>
        <v>0</v>
      </c>
      <c r="F42" s="76">
        <f t="shared" si="6"/>
        <v>0</v>
      </c>
      <c r="G42" s="76">
        <f t="shared" si="6"/>
        <v>0</v>
      </c>
      <c r="H42" s="76">
        <f t="shared" si="6"/>
        <v>0</v>
      </c>
      <c r="I42" s="76">
        <f t="shared" si="6"/>
        <v>0</v>
      </c>
      <c r="J42" s="76">
        <f t="shared" si="6"/>
        <v>0</v>
      </c>
    </row>
    <row r="43" spans="2:10" ht="11.25" customHeight="1">
      <c r="B43" s="16" t="s">
        <v>32</v>
      </c>
      <c r="C43" s="7"/>
      <c r="D43" s="77"/>
      <c r="E43" s="27"/>
      <c r="F43" s="27"/>
      <c r="G43" s="27"/>
      <c r="H43" s="27"/>
      <c r="I43" s="27"/>
      <c r="J43" s="27"/>
    </row>
    <row r="44" spans="2:10" ht="21" customHeight="1">
      <c r="B44" s="16" t="s">
        <v>58</v>
      </c>
      <c r="C44" s="8" t="s">
        <v>59</v>
      </c>
      <c r="D44" s="77">
        <f>E44+F44+G44+H44</f>
        <v>0</v>
      </c>
      <c r="E44" s="75"/>
      <c r="F44" s="75"/>
      <c r="G44" s="75"/>
      <c r="H44" s="75"/>
      <c r="I44" s="75"/>
      <c r="J44" s="75"/>
    </row>
    <row r="45" spans="2:10" ht="35.25" customHeight="1">
      <c r="B45" s="16" t="s">
        <v>60</v>
      </c>
      <c r="C45" s="8" t="s">
        <v>61</v>
      </c>
      <c r="D45" s="77">
        <f>E45+F45+G45+H45</f>
        <v>0</v>
      </c>
      <c r="E45" s="75"/>
      <c r="F45" s="75"/>
      <c r="G45" s="75"/>
      <c r="H45" s="75"/>
      <c r="I45" s="75"/>
      <c r="J45" s="75"/>
    </row>
    <row r="46" spans="2:10" ht="21" customHeight="1">
      <c r="B46" s="17" t="s">
        <v>62</v>
      </c>
      <c r="C46" s="10" t="s">
        <v>63</v>
      </c>
      <c r="D46" s="77">
        <f>E46+F46+G46+H46</f>
        <v>0</v>
      </c>
      <c r="E46" s="79"/>
      <c r="F46" s="79"/>
      <c r="G46" s="79"/>
      <c r="H46" s="79"/>
      <c r="I46" s="79"/>
      <c r="J46" s="79"/>
    </row>
    <row r="47" spans="2:10" ht="35.25" customHeight="1">
      <c r="B47" s="17" t="s">
        <v>64</v>
      </c>
      <c r="C47" s="10" t="s">
        <v>65</v>
      </c>
      <c r="D47" s="77">
        <f>E47+F47+G47+H47</f>
        <v>0</v>
      </c>
      <c r="E47" s="76">
        <f aca="true" t="shared" si="7" ref="E47:J47">E49+E50+E51+E52</f>
        <v>0</v>
      </c>
      <c r="F47" s="76">
        <f t="shared" si="7"/>
        <v>0</v>
      </c>
      <c r="G47" s="76">
        <f t="shared" si="7"/>
        <v>0</v>
      </c>
      <c r="H47" s="76">
        <f t="shared" si="7"/>
        <v>0</v>
      </c>
      <c r="I47" s="76">
        <f t="shared" si="7"/>
        <v>0</v>
      </c>
      <c r="J47" s="76">
        <f t="shared" si="7"/>
        <v>0</v>
      </c>
    </row>
    <row r="48" spans="2:10" ht="10.5" customHeight="1">
      <c r="B48" s="16" t="s">
        <v>32</v>
      </c>
      <c r="C48" s="7"/>
      <c r="D48" s="77"/>
      <c r="E48" s="27"/>
      <c r="F48" s="27"/>
      <c r="G48" s="27"/>
      <c r="H48" s="27"/>
      <c r="I48" s="27"/>
      <c r="J48" s="27"/>
    </row>
    <row r="49" spans="2:10" ht="27" customHeight="1">
      <c r="B49" s="16" t="s">
        <v>66</v>
      </c>
      <c r="C49" s="8" t="s">
        <v>67</v>
      </c>
      <c r="D49" s="77">
        <f>E49+F49+G49+H49</f>
        <v>0</v>
      </c>
      <c r="E49" s="75"/>
      <c r="F49" s="75"/>
      <c r="G49" s="75"/>
      <c r="H49" s="75"/>
      <c r="I49" s="75"/>
      <c r="J49" s="75"/>
    </row>
    <row r="50" spans="2:10" ht="27" customHeight="1">
      <c r="B50" s="16" t="s">
        <v>68</v>
      </c>
      <c r="C50" s="8" t="s">
        <v>69</v>
      </c>
      <c r="D50" s="77">
        <f>E50+F50+G50+H50</f>
        <v>0</v>
      </c>
      <c r="E50" s="75"/>
      <c r="F50" s="75"/>
      <c r="G50" s="75"/>
      <c r="H50" s="75"/>
      <c r="I50" s="75"/>
      <c r="J50" s="75"/>
    </row>
    <row r="51" spans="2:10" ht="37.5" customHeight="1">
      <c r="B51" s="16" t="s">
        <v>80</v>
      </c>
      <c r="C51" s="8" t="s">
        <v>81</v>
      </c>
      <c r="D51" s="77">
        <f>E51+F51+G51+H51</f>
        <v>0</v>
      </c>
      <c r="E51" s="75"/>
      <c r="F51" s="75"/>
      <c r="G51" s="75"/>
      <c r="H51" s="75"/>
      <c r="I51" s="75"/>
      <c r="J51" s="75"/>
    </row>
    <row r="52" spans="2:10" ht="21" customHeight="1">
      <c r="B52" s="16" t="s">
        <v>70</v>
      </c>
      <c r="C52" s="8" t="s">
        <v>71</v>
      </c>
      <c r="D52" s="77">
        <f>E52+F52+G52+H52</f>
        <v>0</v>
      </c>
      <c r="E52" s="75"/>
      <c r="F52" s="75"/>
      <c r="G52" s="75"/>
      <c r="H52" s="75"/>
      <c r="I52" s="75"/>
      <c r="J52" s="75"/>
    </row>
    <row r="53" spans="2:10" ht="21" customHeight="1">
      <c r="B53" s="16" t="s">
        <v>32</v>
      </c>
      <c r="C53" s="8"/>
      <c r="D53" s="77">
        <f>E53+F53+G53+H53</f>
        <v>0</v>
      </c>
      <c r="E53" s="75"/>
      <c r="F53" s="75"/>
      <c r="G53" s="75"/>
      <c r="H53" s="75"/>
      <c r="I53" s="75"/>
      <c r="J53" s="75"/>
    </row>
    <row r="54" spans="2:10" ht="21" customHeight="1">
      <c r="B54" s="16" t="s">
        <v>201</v>
      </c>
      <c r="C54" s="8"/>
      <c r="D54" s="77">
        <f>E54+F54+G54+H54</f>
        <v>0</v>
      </c>
      <c r="E54" s="75"/>
      <c r="F54" s="75"/>
      <c r="G54" s="75"/>
      <c r="H54" s="75"/>
      <c r="I54" s="75"/>
      <c r="J54" s="75"/>
    </row>
    <row r="55" spans="2:10" ht="21" customHeight="1">
      <c r="B55" s="16" t="s">
        <v>202</v>
      </c>
      <c r="C55" s="8"/>
      <c r="D55" s="77">
        <f>E55+F55+G55+H55</f>
        <v>0</v>
      </c>
      <c r="E55" s="75"/>
      <c r="F55" s="75"/>
      <c r="G55" s="75"/>
      <c r="H55" s="75"/>
      <c r="I55" s="75"/>
      <c r="J55" s="75"/>
    </row>
    <row r="56" spans="2:10" ht="21" customHeight="1">
      <c r="B56" s="16" t="s">
        <v>203</v>
      </c>
      <c r="C56" s="8"/>
      <c r="D56" s="77">
        <f>E56+F56+G56+H56</f>
        <v>0</v>
      </c>
      <c r="E56" s="75"/>
      <c r="F56" s="75"/>
      <c r="G56" s="75"/>
      <c r="H56" s="75"/>
      <c r="I56" s="75"/>
      <c r="J56" s="75"/>
    </row>
    <row r="57" spans="2:10" ht="21" customHeight="1">
      <c r="B57" s="16" t="s">
        <v>204</v>
      </c>
      <c r="C57" s="8"/>
      <c r="D57" s="77">
        <f>E57+F57+G57+H57</f>
        <v>0</v>
      </c>
      <c r="E57" s="75"/>
      <c r="F57" s="75"/>
      <c r="G57" s="75"/>
      <c r="H57" s="75"/>
      <c r="I57" s="75"/>
      <c r="J57" s="75"/>
    </row>
    <row r="58" spans="2:10" ht="21" customHeight="1">
      <c r="B58" s="17" t="s">
        <v>72</v>
      </c>
      <c r="C58" s="10" t="s">
        <v>73</v>
      </c>
      <c r="D58" s="77">
        <f>E58+F58+G58+H58</f>
        <v>0</v>
      </c>
      <c r="E58" s="76">
        <f aca="true" t="shared" si="8" ref="E58:J58">E60+E61</f>
        <v>0</v>
      </c>
      <c r="F58" s="76">
        <f t="shared" si="8"/>
        <v>0</v>
      </c>
      <c r="G58" s="76">
        <f t="shared" si="8"/>
        <v>0</v>
      </c>
      <c r="H58" s="76">
        <f t="shared" si="8"/>
        <v>0</v>
      </c>
      <c r="I58" s="76">
        <f t="shared" si="8"/>
        <v>0</v>
      </c>
      <c r="J58" s="76">
        <f t="shared" si="8"/>
        <v>0</v>
      </c>
    </row>
    <row r="59" spans="2:10" ht="12" customHeight="1">
      <c r="B59" s="16" t="s">
        <v>32</v>
      </c>
      <c r="C59" s="7"/>
      <c r="D59" s="77"/>
      <c r="E59" s="27"/>
      <c r="F59" s="27"/>
      <c r="G59" s="27"/>
      <c r="H59" s="27"/>
      <c r="I59" s="27"/>
      <c r="J59" s="27"/>
    </row>
    <row r="60" spans="2:10" ht="33" customHeight="1">
      <c r="B60" s="16" t="s">
        <v>74</v>
      </c>
      <c r="C60" s="8" t="s">
        <v>75</v>
      </c>
      <c r="D60" s="77">
        <f>E60+F60+G60+H60</f>
        <v>0</v>
      </c>
      <c r="E60" s="75"/>
      <c r="F60" s="75"/>
      <c r="G60" s="75"/>
      <c r="H60" s="75"/>
      <c r="I60" s="75"/>
      <c r="J60" s="75"/>
    </row>
    <row r="61" spans="2:10" ht="30.75" customHeight="1">
      <c r="B61" s="16" t="s">
        <v>76</v>
      </c>
      <c r="C61" s="8" t="s">
        <v>77</v>
      </c>
      <c r="D61" s="77">
        <f>E61+F61+G61+H61</f>
        <v>0</v>
      </c>
      <c r="E61" s="75"/>
      <c r="F61" s="75"/>
      <c r="G61" s="75"/>
      <c r="H61" s="75"/>
      <c r="I61" s="75"/>
      <c r="J61" s="75"/>
    </row>
    <row r="62" spans="2:10" ht="12.75" customHeight="1">
      <c r="B62" s="16" t="s">
        <v>78</v>
      </c>
      <c r="C62" s="7"/>
      <c r="D62" s="77"/>
      <c r="E62" s="27"/>
      <c r="F62" s="27"/>
      <c r="G62" s="27"/>
      <c r="H62" s="27"/>
      <c r="I62" s="27"/>
      <c r="J62" s="27"/>
    </row>
    <row r="63" spans="2:10" ht="21" customHeight="1">
      <c r="B63" s="16" t="s">
        <v>79</v>
      </c>
      <c r="C63" s="8" t="s">
        <v>36</v>
      </c>
      <c r="D63" s="77">
        <f>E63+F63+G63+H63</f>
        <v>0</v>
      </c>
      <c r="E63" s="75"/>
      <c r="F63" s="75"/>
      <c r="G63" s="75"/>
      <c r="H63" s="75"/>
      <c r="I63" s="75"/>
      <c r="J63" s="75"/>
    </row>
  </sheetData>
  <sheetProtection password="C541" sheet="1" objects="1" scenarios="1" formatCells="0" formatColumns="0" formatRow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rintOptions/>
  <pageMargins left="1.1811023622047245" right="0.15748031496062992" top="0.15748031496062992" bottom="0.15748031496062992" header="0.15748031496062992" footer="0.15748031496062992"/>
  <pageSetup fitToHeight="1" fitToWidth="1" horizontalDpi="600" verticalDpi="600" orientation="portrait" paperSize="9" scale="53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4:O32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1" width="9.125" style="39" customWidth="1"/>
    <col min="12" max="12" width="6.125" style="39" customWidth="1"/>
    <col min="13" max="13" width="7.75390625" style="39" customWidth="1"/>
    <col min="14" max="14" width="15.125" style="39" customWidth="1"/>
    <col min="15" max="15" width="23.00390625" style="39" customWidth="1"/>
    <col min="16" max="16384" width="9.125" style="39" customWidth="1"/>
  </cols>
  <sheetData>
    <row r="4" spans="1:14" ht="15" customHeight="1">
      <c r="A4" s="462" t="s">
        <v>10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</row>
    <row r="6" spans="1:14" ht="12.75" customHeight="1">
      <c r="A6" s="417" t="s">
        <v>11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9"/>
      <c r="N6" s="80" t="s">
        <v>114</v>
      </c>
    </row>
    <row r="7" spans="1:14" ht="12.75">
      <c r="A7" s="463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5"/>
      <c r="N7" s="80"/>
    </row>
    <row r="8" spans="1:14" ht="12.75" customHeight="1">
      <c r="A8" s="463" t="s">
        <v>12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5"/>
      <c r="N8" s="72">
        <f>'Касс. план (50400)'!D19+'Касс.пл.Внеб.(50300)СВОД'!D19</f>
        <v>617324.78</v>
      </c>
    </row>
    <row r="9" spans="1:14" s="81" customFormat="1" ht="33" customHeight="1">
      <c r="A9" s="466" t="s">
        <v>13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8"/>
      <c r="N9" s="72">
        <f>N10+N11+N12</f>
        <v>220242243.23000002</v>
      </c>
    </row>
    <row r="10" spans="1:14" s="81" customFormat="1" ht="12.75" customHeight="1">
      <c r="A10" s="469" t="s">
        <v>14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1"/>
      <c r="N10" s="72">
        <f>'Приложение 2'!E14</f>
        <v>195159273.59</v>
      </c>
    </row>
    <row r="11" spans="1:14" s="81" customFormat="1" ht="12.75" customHeight="1">
      <c r="A11" s="469" t="s">
        <v>15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1"/>
      <c r="N11" s="73">
        <v>25082969.64</v>
      </c>
    </row>
    <row r="12" spans="1:14" s="81" customFormat="1" ht="12.75" customHeight="1">
      <c r="A12" s="469" t="s">
        <v>16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1"/>
      <c r="N12" s="73"/>
    </row>
    <row r="13" spans="1:15" s="81" customFormat="1" ht="25.5" customHeight="1">
      <c r="A13" s="466" t="s">
        <v>17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8"/>
      <c r="N13" s="72">
        <f>SUM(N14:N21)</f>
        <v>220859568.01000002</v>
      </c>
      <c r="O13" s="82"/>
    </row>
    <row r="14" spans="1:14" ht="12.75" customHeight="1">
      <c r="A14" s="456" t="s">
        <v>18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8"/>
      <c r="N14" s="72">
        <f>'Приложение 2'!E35+'Приложение 2'!E37</f>
        <v>113568072.11</v>
      </c>
    </row>
    <row r="15" spans="1:14" ht="12.75" customHeight="1">
      <c r="A15" s="456" t="s">
        <v>19</v>
      </c>
      <c r="B15" s="457"/>
      <c r="C15" s="457"/>
      <c r="D15" s="457"/>
      <c r="E15" s="457"/>
      <c r="F15" s="457"/>
      <c r="G15" s="457"/>
      <c r="H15" s="457"/>
      <c r="I15" s="457"/>
      <c r="J15" s="457"/>
      <c r="K15" s="457"/>
      <c r="L15" s="457"/>
      <c r="M15" s="458"/>
      <c r="N15" s="72">
        <f>'Показатели  по поступлениям'!D23</f>
        <v>372200</v>
      </c>
    </row>
    <row r="16" spans="1:14" ht="12.75" customHeight="1">
      <c r="A16" s="456" t="s">
        <v>118</v>
      </c>
      <c r="B16" s="457"/>
      <c r="C16" s="457"/>
      <c r="D16" s="457"/>
      <c r="E16" s="457"/>
      <c r="F16" s="457"/>
      <c r="G16" s="457"/>
      <c r="H16" s="457"/>
      <c r="I16" s="457"/>
      <c r="J16" s="457"/>
      <c r="K16" s="457"/>
      <c r="L16" s="457"/>
      <c r="M16" s="458"/>
      <c r="N16" s="72">
        <f>'Показатели  по поступлениям'!D24</f>
        <v>34500</v>
      </c>
    </row>
    <row r="17" spans="1:14" ht="12.75" customHeight="1">
      <c r="A17" s="456" t="s">
        <v>20</v>
      </c>
      <c r="B17" s="457"/>
      <c r="C17" s="457"/>
      <c r="D17" s="457"/>
      <c r="E17" s="457"/>
      <c r="F17" s="457"/>
      <c r="G17" s="457"/>
      <c r="H17" s="457"/>
      <c r="I17" s="457"/>
      <c r="J17" s="457"/>
      <c r="K17" s="457"/>
      <c r="L17" s="457"/>
      <c r="M17" s="458"/>
      <c r="N17" s="72">
        <f>'Показатели  по поступлениям'!D25</f>
        <v>9478288.01</v>
      </c>
    </row>
    <row r="18" spans="1:14" ht="12.75" customHeight="1">
      <c r="A18" s="456" t="s">
        <v>21</v>
      </c>
      <c r="B18" s="457"/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8"/>
      <c r="N18" s="73"/>
    </row>
    <row r="19" spans="1:14" ht="12.75" customHeight="1">
      <c r="A19" s="456" t="s">
        <v>22</v>
      </c>
      <c r="B19" s="457"/>
      <c r="C19" s="457"/>
      <c r="D19" s="457"/>
      <c r="E19" s="457"/>
      <c r="F19" s="457"/>
      <c r="G19" s="457"/>
      <c r="H19" s="457"/>
      <c r="I19" s="457"/>
      <c r="J19" s="457"/>
      <c r="K19" s="457"/>
      <c r="L19" s="457"/>
      <c r="M19" s="458"/>
      <c r="N19" s="72">
        <f>'Показатели  по поступлениям'!D27</f>
        <v>49988075.99000001</v>
      </c>
    </row>
    <row r="20" spans="1:14" ht="12.75" customHeight="1">
      <c r="A20" s="456" t="s">
        <v>23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8"/>
      <c r="N20" s="73"/>
    </row>
    <row r="21" spans="1:14" ht="12.75" customHeight="1">
      <c r="A21" s="456" t="s">
        <v>24</v>
      </c>
      <c r="B21" s="457"/>
      <c r="C21" s="457"/>
      <c r="D21" s="457"/>
      <c r="E21" s="457"/>
      <c r="F21" s="457"/>
      <c r="G21" s="457"/>
      <c r="H21" s="457"/>
      <c r="I21" s="457"/>
      <c r="J21" s="457"/>
      <c r="K21" s="457"/>
      <c r="L21" s="457"/>
      <c r="M21" s="458"/>
      <c r="N21" s="72">
        <f>(N8+N9)-N14-N15-N16-N17-N18-N19-N20</f>
        <v>47418431.900000006</v>
      </c>
    </row>
    <row r="22" spans="1:14" ht="12.75" customHeight="1">
      <c r="A22" s="463" t="s">
        <v>25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5"/>
      <c r="N22" s="73"/>
    </row>
    <row r="23" ht="12.75">
      <c r="O23" s="83"/>
    </row>
    <row r="25" spans="1:13" ht="12.75" customHeight="1">
      <c r="A25" s="461" t="s">
        <v>5</v>
      </c>
      <c r="B25" s="461"/>
      <c r="C25" s="461"/>
      <c r="D25" s="459"/>
      <c r="E25" s="459"/>
      <c r="F25" s="459"/>
      <c r="G25" s="459"/>
      <c r="H25" s="459"/>
      <c r="I25" s="37"/>
      <c r="J25" s="459" t="s">
        <v>217</v>
      </c>
      <c r="K25" s="459"/>
      <c r="L25" s="459"/>
      <c r="M25" s="459"/>
    </row>
    <row r="26" spans="1:13" ht="14.25" customHeight="1">
      <c r="A26" s="37"/>
      <c r="B26" s="37"/>
      <c r="C26" s="37"/>
      <c r="D26" s="460" t="s">
        <v>0</v>
      </c>
      <c r="E26" s="460"/>
      <c r="F26" s="460"/>
      <c r="G26" s="460"/>
      <c r="H26" s="460"/>
      <c r="I26" s="37"/>
      <c r="J26" s="460" t="s">
        <v>1</v>
      </c>
      <c r="K26" s="460"/>
      <c r="L26" s="460"/>
      <c r="M26" s="460"/>
    </row>
    <row r="27" spans="1:13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2.75" customHeight="1">
      <c r="A28" s="461" t="s">
        <v>6</v>
      </c>
      <c r="B28" s="461"/>
      <c r="C28" s="461"/>
      <c r="D28" s="459"/>
      <c r="E28" s="459"/>
      <c r="F28" s="459"/>
      <c r="G28" s="459"/>
      <c r="H28" s="459"/>
      <c r="I28" s="37"/>
      <c r="J28" s="459" t="s">
        <v>218</v>
      </c>
      <c r="K28" s="459"/>
      <c r="L28" s="459"/>
      <c r="M28" s="459"/>
    </row>
    <row r="29" spans="1:13" ht="14.25" customHeight="1">
      <c r="A29" s="37"/>
      <c r="B29" s="37"/>
      <c r="C29" s="37"/>
      <c r="D29" s="460" t="s">
        <v>0</v>
      </c>
      <c r="E29" s="460"/>
      <c r="F29" s="460"/>
      <c r="G29" s="460"/>
      <c r="H29" s="460"/>
      <c r="I29" s="37"/>
      <c r="J29" s="460" t="s">
        <v>1</v>
      </c>
      <c r="K29" s="460"/>
      <c r="L29" s="460"/>
      <c r="M29" s="460"/>
    </row>
    <row r="30" spans="1:13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2.75" customHeight="1">
      <c r="A31" s="461" t="s">
        <v>7</v>
      </c>
      <c r="B31" s="461"/>
      <c r="C31" s="461"/>
      <c r="D31" s="459"/>
      <c r="E31" s="459"/>
      <c r="F31" s="459"/>
      <c r="G31" s="459"/>
      <c r="H31" s="459"/>
      <c r="I31" s="37"/>
      <c r="J31" s="459" t="s">
        <v>219</v>
      </c>
      <c r="K31" s="459"/>
      <c r="L31" s="459"/>
      <c r="M31" s="459"/>
    </row>
    <row r="32" spans="1:13" ht="14.25" customHeight="1">
      <c r="A32" s="37"/>
      <c r="B32" s="37"/>
      <c r="C32" s="37"/>
      <c r="D32" s="460" t="s">
        <v>0</v>
      </c>
      <c r="E32" s="460"/>
      <c r="F32" s="460"/>
      <c r="G32" s="460"/>
      <c r="H32" s="460"/>
      <c r="I32" s="37"/>
      <c r="J32" s="460" t="s">
        <v>1</v>
      </c>
      <c r="K32" s="460"/>
      <c r="L32" s="460"/>
      <c r="M32" s="460"/>
    </row>
  </sheetData>
  <sheetProtection password="C541" sheet="1" objects="1" scenarios="1"/>
  <mergeCells count="33">
    <mergeCell ref="A14:M14"/>
    <mergeCell ref="A16:M16"/>
    <mergeCell ref="A15:M15"/>
    <mergeCell ref="A12:M12"/>
    <mergeCell ref="A10:M10"/>
    <mergeCell ref="A11:M11"/>
    <mergeCell ref="A13:M13"/>
    <mergeCell ref="J25:M25"/>
    <mergeCell ref="A22:M22"/>
    <mergeCell ref="A28:C28"/>
    <mergeCell ref="D28:H28"/>
    <mergeCell ref="J28:M28"/>
    <mergeCell ref="A4:N4"/>
    <mergeCell ref="A6:M6"/>
    <mergeCell ref="A7:M7"/>
    <mergeCell ref="A8:M8"/>
    <mergeCell ref="A9:M9"/>
    <mergeCell ref="A18:M18"/>
    <mergeCell ref="A17:M17"/>
    <mergeCell ref="D31:H31"/>
    <mergeCell ref="J31:M31"/>
    <mergeCell ref="D32:H32"/>
    <mergeCell ref="J32:M32"/>
    <mergeCell ref="D29:H29"/>
    <mergeCell ref="J29:M29"/>
    <mergeCell ref="D26:H26"/>
    <mergeCell ref="J26:M26"/>
    <mergeCell ref="A19:M19"/>
    <mergeCell ref="A31:C31"/>
    <mergeCell ref="A20:M20"/>
    <mergeCell ref="A21:M21"/>
    <mergeCell ref="A25:C25"/>
    <mergeCell ref="D25:H25"/>
  </mergeCells>
  <printOptions horizontalCentered="1"/>
  <pageMargins left="1.1811023622047245" right="0.1968503937007874" top="1.1811023622047245" bottom="0.1968503937007874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4:N25"/>
  <sheetViews>
    <sheetView zoomScale="70" zoomScaleNormal="70" zoomScalePageLayoutView="0" workbookViewId="0" topLeftCell="A1">
      <selection activeCell="M19" sqref="M19:N19"/>
    </sheetView>
  </sheetViews>
  <sheetFormatPr defaultColWidth="8.875" defaultRowHeight="12.75"/>
  <cols>
    <col min="1" max="1" width="8.875" style="19" customWidth="1"/>
    <col min="2" max="12" width="16.375" style="19" customWidth="1"/>
    <col min="13" max="14" width="13.00390625" style="19" customWidth="1"/>
    <col min="15" max="16384" width="8.875" style="19" customWidth="1"/>
  </cols>
  <sheetData>
    <row r="4" spans="2:14" ht="18">
      <c r="B4" s="357" t="s">
        <v>31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</row>
    <row r="5" spans="2:14" ht="18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s="5" customFormat="1" ht="24.75" customHeight="1">
      <c r="B6" s="359" t="str">
        <f>'Заголовочный раздел'!B19:V19</f>
        <v>АСУСОН ТО "Детский психоневрологический дом-интернат"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2:14" s="5" customFormat="1" ht="12.75">
      <c r="B7" s="360" t="s">
        <v>119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</row>
    <row r="9" spans="2:14" ht="24" customHeight="1">
      <c r="B9" s="358" t="s">
        <v>9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 t="s">
        <v>109</v>
      </c>
      <c r="N9" s="358"/>
    </row>
    <row r="10" spans="2:14" ht="15"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8"/>
      <c r="N10" s="358"/>
    </row>
    <row r="11" spans="2:14" ht="28.5" customHeight="1">
      <c r="B11" s="355" t="s">
        <v>86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4">
        <v>509883040.29</v>
      </c>
      <c r="N11" s="354"/>
    </row>
    <row r="12" spans="2:14" ht="28.5" customHeight="1">
      <c r="B12" s="355" t="s">
        <v>32</v>
      </c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8"/>
      <c r="N12" s="358"/>
    </row>
    <row r="13" spans="2:14" ht="28.5" customHeight="1">
      <c r="B13" s="353" t="s">
        <v>87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4">
        <v>439808630.37</v>
      </c>
      <c r="N13" s="354"/>
    </row>
    <row r="14" spans="2:14" ht="28.5" customHeight="1">
      <c r="B14" s="353" t="s">
        <v>33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4"/>
      <c r="N14" s="354"/>
    </row>
    <row r="15" spans="2:14" ht="28.5" customHeight="1">
      <c r="B15" s="355" t="s">
        <v>88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4">
        <v>423274319.76</v>
      </c>
      <c r="N15" s="354"/>
    </row>
    <row r="16" spans="2:14" ht="28.5" customHeight="1">
      <c r="B16" s="353" t="s">
        <v>108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4">
        <v>33803367.53</v>
      </c>
      <c r="N16" s="354"/>
    </row>
    <row r="17" spans="2:14" ht="28.5" customHeight="1">
      <c r="B17" s="353" t="s">
        <v>33</v>
      </c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4"/>
      <c r="N17" s="354"/>
    </row>
    <row r="18" spans="2:14" ht="28.5" customHeight="1">
      <c r="B18" s="356" t="s">
        <v>88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4">
        <v>23714915.51</v>
      </c>
      <c r="N18" s="354"/>
    </row>
    <row r="19" spans="2:14" ht="28.5" customHeight="1">
      <c r="B19" s="353" t="s">
        <v>89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4"/>
      <c r="N19" s="354"/>
    </row>
    <row r="20" spans="2:14" ht="28.5" customHeight="1">
      <c r="B20" s="355" t="s">
        <v>32</v>
      </c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4"/>
      <c r="N20" s="354"/>
    </row>
    <row r="21" spans="2:14" ht="28.5" customHeight="1">
      <c r="B21" s="353" t="s">
        <v>90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4"/>
      <c r="N21" s="354"/>
    </row>
    <row r="22" spans="2:14" ht="28.5" customHeight="1">
      <c r="B22" s="353" t="s">
        <v>91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4"/>
      <c r="N22" s="354"/>
    </row>
    <row r="23" spans="2:14" ht="28.5" customHeight="1">
      <c r="B23" s="353" t="s">
        <v>92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4"/>
      <c r="N23" s="354"/>
    </row>
    <row r="24" spans="2:14" ht="28.5" customHeight="1">
      <c r="B24" s="355" t="s">
        <v>32</v>
      </c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4"/>
      <c r="N24" s="354"/>
    </row>
    <row r="25" spans="2:14" ht="28.5" customHeight="1">
      <c r="B25" s="353" t="s">
        <v>93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4"/>
      <c r="N25" s="354"/>
    </row>
  </sheetData>
  <sheetProtection/>
  <mergeCells count="37">
    <mergeCell ref="B11:L11"/>
    <mergeCell ref="M14:N14"/>
    <mergeCell ref="B14:L14"/>
    <mergeCell ref="M11:N11"/>
    <mergeCell ref="B12:L12"/>
    <mergeCell ref="M12:N12"/>
    <mergeCell ref="B13:L13"/>
    <mergeCell ref="M13:N13"/>
    <mergeCell ref="B4:N4"/>
    <mergeCell ref="B9:L9"/>
    <mergeCell ref="M9:N9"/>
    <mergeCell ref="B10:L10"/>
    <mergeCell ref="M10:N10"/>
    <mergeCell ref="B6:N6"/>
    <mergeCell ref="B7:N7"/>
    <mergeCell ref="M15:N15"/>
    <mergeCell ref="M16:N16"/>
    <mergeCell ref="B15:L15"/>
    <mergeCell ref="B16:L16"/>
    <mergeCell ref="B19:L19"/>
    <mergeCell ref="M19:N19"/>
    <mergeCell ref="M17:N17"/>
    <mergeCell ref="B18:L18"/>
    <mergeCell ref="M18:N18"/>
    <mergeCell ref="B17:L17"/>
    <mergeCell ref="B20:L20"/>
    <mergeCell ref="B21:L21"/>
    <mergeCell ref="M23:N23"/>
    <mergeCell ref="M21:N21"/>
    <mergeCell ref="M22:N22"/>
    <mergeCell ref="M20:N20"/>
    <mergeCell ref="B25:L25"/>
    <mergeCell ref="M25:N25"/>
    <mergeCell ref="B24:L24"/>
    <mergeCell ref="B23:L23"/>
    <mergeCell ref="B22:L22"/>
    <mergeCell ref="M24:N24"/>
  </mergeCells>
  <printOptions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J48"/>
  <sheetViews>
    <sheetView zoomScale="85" zoomScaleNormal="85" zoomScalePageLayoutView="0" workbookViewId="0" topLeftCell="A1">
      <selection activeCell="F31" sqref="F31"/>
    </sheetView>
  </sheetViews>
  <sheetFormatPr defaultColWidth="8.875" defaultRowHeight="12.75"/>
  <cols>
    <col min="1" max="1" width="3.625" style="5" customWidth="1"/>
    <col min="2" max="2" width="44.25390625" style="5" customWidth="1"/>
    <col min="3" max="3" width="8.625" style="21" customWidth="1"/>
    <col min="4" max="4" width="16.75390625" style="5" customWidth="1"/>
    <col min="5" max="5" width="30.25390625" style="5" customWidth="1"/>
    <col min="6" max="6" width="28.00390625" style="5" customWidth="1"/>
    <col min="7" max="8" width="16.75390625" style="5" customWidth="1"/>
    <col min="9" max="16384" width="8.875" style="5" customWidth="1"/>
  </cols>
  <sheetData>
    <row r="1" spans="2:8" ht="15" customHeight="1">
      <c r="B1" s="361" t="s">
        <v>34</v>
      </c>
      <c r="C1" s="322"/>
      <c r="D1" s="322"/>
      <c r="E1" s="322"/>
      <c r="F1" s="322"/>
      <c r="G1" s="322"/>
      <c r="H1" s="322"/>
    </row>
    <row r="2" spans="2:8" ht="15" customHeight="1">
      <c r="B2" s="33"/>
      <c r="C2" s="31"/>
      <c r="D2" s="31"/>
      <c r="E2" s="31"/>
      <c r="F2" s="31"/>
      <c r="G2" s="31"/>
      <c r="H2" s="31"/>
    </row>
    <row r="3" spans="2:10" ht="35.25" customHeight="1">
      <c r="B3" s="359" t="str">
        <f>'Заголовочный раздел'!B19:V19</f>
        <v>АСУСОН ТО "Детский психоневрологический дом-интернат"</v>
      </c>
      <c r="C3" s="359"/>
      <c r="D3" s="359"/>
      <c r="E3" s="359"/>
      <c r="F3" s="359"/>
      <c r="G3" s="359"/>
      <c r="H3" s="359"/>
      <c r="I3" s="34"/>
      <c r="J3" s="34"/>
    </row>
    <row r="4" spans="2:10" ht="12.75">
      <c r="B4" s="360" t="s">
        <v>119</v>
      </c>
      <c r="C4" s="360"/>
      <c r="D4" s="360"/>
      <c r="E4" s="360"/>
      <c r="F4" s="360"/>
      <c r="G4" s="360"/>
      <c r="H4" s="360"/>
      <c r="I4" s="36"/>
      <c r="J4" s="36"/>
    </row>
    <row r="5" spans="2:10" ht="12.75">
      <c r="B5" s="35"/>
      <c r="C5" s="35"/>
      <c r="D5" s="35"/>
      <c r="E5" s="35"/>
      <c r="F5" s="35"/>
      <c r="G5" s="35"/>
      <c r="H5" s="35"/>
      <c r="I5" s="36"/>
      <c r="J5" s="36"/>
    </row>
    <row r="6" spans="2:8" s="23" customFormat="1" ht="15.75" customHeight="1">
      <c r="B6" s="365" t="s">
        <v>11</v>
      </c>
      <c r="C6" s="358" t="s">
        <v>35</v>
      </c>
      <c r="D6" s="362" t="s">
        <v>194</v>
      </c>
      <c r="E6" s="363" t="s">
        <v>94</v>
      </c>
      <c r="F6" s="358"/>
      <c r="G6" s="364" t="s">
        <v>143</v>
      </c>
      <c r="H6" s="364" t="s">
        <v>195</v>
      </c>
    </row>
    <row r="7" spans="2:8" s="23" customFormat="1" ht="78" customHeight="1">
      <c r="B7" s="358"/>
      <c r="C7" s="358"/>
      <c r="D7" s="362"/>
      <c r="E7" s="24" t="s">
        <v>95</v>
      </c>
      <c r="F7" s="29" t="s">
        <v>96</v>
      </c>
      <c r="G7" s="362"/>
      <c r="H7" s="362"/>
    </row>
    <row r="8" spans="2:8" s="23" customFormat="1" ht="15">
      <c r="B8" s="28" t="s">
        <v>97</v>
      </c>
      <c r="C8" s="22"/>
      <c r="D8" s="99">
        <f>'Касс. план (50400)'!D19+'Касс.пл.Внеб.(50300)СВОД'!D19+'Субсидия (50500)'!D19</f>
        <v>617324.78</v>
      </c>
      <c r="E8" s="100">
        <f aca="true" t="shared" si="0" ref="E8:E14">D8</f>
        <v>617324.78</v>
      </c>
      <c r="F8" s="100"/>
      <c r="G8" s="101"/>
      <c r="H8" s="101"/>
    </row>
    <row r="9" spans="2:8" s="23" customFormat="1" ht="15">
      <c r="B9" s="28" t="s">
        <v>37</v>
      </c>
      <c r="C9" s="22"/>
      <c r="D9" s="99">
        <f>'Касс. план (50400)'!D20+'Касс.пл.Внеб.(50300)СВОД'!D20+'Субсидия (50500)'!D20</f>
        <v>220242243.23</v>
      </c>
      <c r="E9" s="100">
        <f t="shared" si="0"/>
        <v>220242243.23</v>
      </c>
      <c r="F9" s="100"/>
      <c r="G9" s="101">
        <f>G11+G12+G13+G14</f>
        <v>197288000</v>
      </c>
      <c r="H9" s="101">
        <f>H11+H12+H13+H14</f>
        <v>222864000</v>
      </c>
    </row>
    <row r="10" spans="2:8" s="23" customFormat="1" ht="15">
      <c r="B10" s="28" t="s">
        <v>33</v>
      </c>
      <c r="C10" s="22"/>
      <c r="D10" s="99">
        <f>'Касс. план (50400)'!D21+'Касс.пл.Внеб.(50300)СВОД'!D21</f>
        <v>0</v>
      </c>
      <c r="E10" s="100">
        <f t="shared" si="0"/>
        <v>0</v>
      </c>
      <c r="F10" s="100"/>
      <c r="G10" s="101">
        <f>'Касс. план Обл. бюдж.'!I21+'Касс.пл. ХМАО'!I21+'Касс.пл.Внеб.(50300)СВОД'!I21</f>
        <v>0</v>
      </c>
      <c r="H10" s="101">
        <f>'Касс. план Обл. бюдж.'!J21+'Касс.пл. ХМАО'!J21+'Касс.пл.Внеб.(50300)СВОД'!J21</f>
        <v>0</v>
      </c>
    </row>
    <row r="11" spans="2:8" s="23" customFormat="1" ht="15">
      <c r="B11" s="28" t="s">
        <v>117</v>
      </c>
      <c r="C11" s="22"/>
      <c r="D11" s="99">
        <f>'Касс. план Обл. бюдж.'!D20</f>
        <v>148495273.59</v>
      </c>
      <c r="E11" s="100">
        <f t="shared" si="0"/>
        <v>148495273.59</v>
      </c>
      <c r="F11" s="100"/>
      <c r="G11" s="101">
        <f>'Касс. план Обл. бюдж.'!I20</f>
        <v>133048000</v>
      </c>
      <c r="H11" s="101">
        <f>'Касс. план Обл. бюдж.'!J20</f>
        <v>157624000</v>
      </c>
    </row>
    <row r="12" spans="2:8" s="23" customFormat="1" ht="75">
      <c r="B12" s="98" t="s">
        <v>138</v>
      </c>
      <c r="C12" s="22"/>
      <c r="D12" s="99">
        <f>'Касс.пл. ХМАО'!D20</f>
        <v>46664000</v>
      </c>
      <c r="E12" s="100">
        <f t="shared" si="0"/>
        <v>46664000</v>
      </c>
      <c r="F12" s="100"/>
      <c r="G12" s="101">
        <f>'Касс.пл. ХМАО'!I20</f>
        <v>36240000</v>
      </c>
      <c r="H12" s="101">
        <f>'Касс.пл. ХМАО'!J20</f>
        <v>36240000</v>
      </c>
    </row>
    <row r="13" spans="2:8" s="23" customFormat="1" ht="15">
      <c r="B13" s="28" t="s">
        <v>126</v>
      </c>
      <c r="C13" s="22"/>
      <c r="D13" s="99">
        <f>'Субсидия (50500)'!D20</f>
        <v>0</v>
      </c>
      <c r="E13" s="100">
        <f t="shared" si="0"/>
        <v>0</v>
      </c>
      <c r="F13" s="100"/>
      <c r="G13" s="101">
        <f>'Субсидия (50500)'!I20</f>
        <v>0</v>
      </c>
      <c r="H13" s="101">
        <f>'Субсидия (50500)'!J20</f>
        <v>0</v>
      </c>
    </row>
    <row r="14" spans="2:8" s="23" customFormat="1" ht="30">
      <c r="B14" s="28" t="s">
        <v>128</v>
      </c>
      <c r="C14" s="22"/>
      <c r="D14" s="99">
        <f>'Касс.пл.Внеб.(50300)СВОД'!D20</f>
        <v>25082969.639999997</v>
      </c>
      <c r="E14" s="100">
        <f t="shared" si="0"/>
        <v>25082969.639999997</v>
      </c>
      <c r="F14" s="100"/>
      <c r="G14" s="124">
        <f>'Касс.пл.Внеб.(50300)СВОД'!I20</f>
        <v>28000000</v>
      </c>
      <c r="H14" s="124">
        <f>'Касс.пл.Внеб.(50300)СВОД'!J20</f>
        <v>29000000</v>
      </c>
    </row>
    <row r="15" spans="2:8" s="23" customFormat="1" ht="15">
      <c r="B15" s="28" t="s">
        <v>38</v>
      </c>
      <c r="C15" s="22"/>
      <c r="D15" s="99">
        <f>'Касс. план Обл. бюдж.'!D22+'Касс.пл. ХМАО'!D22+'Касс.пл.Внеб.(50300)СВОД'!D28+'Субсидия (50500)'!D21</f>
        <v>220859568.01</v>
      </c>
      <c r="E15" s="100">
        <f aca="true" t="shared" si="1" ref="E15:E48">D15</f>
        <v>220859568.01</v>
      </c>
      <c r="F15" s="100"/>
      <c r="G15" s="101">
        <f>'Касс. план Обл. бюдж.'!I22+'Касс.пл. ХМАО'!I22+'Касс.пл.Внеб.(50300)СВОД'!I28+'Субсидия (50500)'!I20</f>
        <v>197288000</v>
      </c>
      <c r="H15" s="101">
        <f>'Касс. план Обл. бюдж.'!J22+'Касс.пл. ХМАО'!J22+'Касс.пл.Внеб.(50300)СВОД'!J28+'Субсидия (50500)'!J20</f>
        <v>222864000</v>
      </c>
    </row>
    <row r="16" spans="2:8" s="23" customFormat="1" ht="15">
      <c r="B16" s="28" t="s">
        <v>33</v>
      </c>
      <c r="C16" s="22"/>
      <c r="D16" s="99">
        <f>'Касс. план Обл. бюдж.'!D23+'Касс.пл. ХМАО'!D23+'Касс.пл.Внеб.(50300)СВОД'!D29</f>
        <v>0</v>
      </c>
      <c r="E16" s="100">
        <f t="shared" si="1"/>
        <v>0</v>
      </c>
      <c r="F16" s="100"/>
      <c r="G16" s="101">
        <f>'Касс. план Обл. бюдж.'!I23+'Касс.пл. ХМАО'!I23+'Касс.пл.Внеб.(50300)СВОД'!I29+'Субсидия (50500)'!I21</f>
        <v>0</v>
      </c>
      <c r="H16" s="101">
        <f>'Касс. план Обл. бюдж.'!J23+'Касс.пл. ХМАО'!J23+'Касс.пл.Внеб.(50300)СВОД'!J29+'Субсидия (50500)'!J21</f>
        <v>0</v>
      </c>
    </row>
    <row r="17" spans="2:8" s="23" customFormat="1" ht="31.5">
      <c r="B17" s="30" t="s">
        <v>105</v>
      </c>
      <c r="C17" s="25">
        <v>210</v>
      </c>
      <c r="D17" s="102">
        <f>'Касс. план Обл. бюдж.'!D24+'Касс.пл. ХМАО'!D24+'Касс.пл.Внеб.(50300)СВОД'!D30+'Субсидия (50500)'!D23</f>
        <v>113568072.11</v>
      </c>
      <c r="E17" s="103">
        <f t="shared" si="1"/>
        <v>113568072.11</v>
      </c>
      <c r="F17" s="103"/>
      <c r="G17" s="104">
        <f>'Касс. план Обл. бюдж.'!I24+'Касс.пл. ХМАО'!I24+'Касс.пл.Внеб.(50300)СВОД'!I30+'Субсидия (50500)'!I22</f>
        <v>129906200</v>
      </c>
      <c r="H17" s="104">
        <f>'Касс. план Обл. бюдж.'!J24+'Касс.пл. ХМАО'!J24+'Касс.пл.Внеб.(50300)СВОД'!J30+'Субсидия (50500)'!J22</f>
        <v>148594195</v>
      </c>
    </row>
    <row r="18" spans="2:8" s="23" customFormat="1" ht="15">
      <c r="B18" s="28" t="s">
        <v>39</v>
      </c>
      <c r="C18" s="22">
        <v>211</v>
      </c>
      <c r="D18" s="99">
        <f>'Касс. план Обл. бюдж.'!D25+'Касс.пл. ХМАО'!D25+'Касс.пл.Внеб.(50300)СВОД'!D31+'Субсидия (50500)'!D24</f>
        <v>87480184.11</v>
      </c>
      <c r="E18" s="100">
        <f t="shared" si="1"/>
        <v>87480184.11</v>
      </c>
      <c r="F18" s="100"/>
      <c r="G18" s="101">
        <f>'Касс. план Обл. бюдж.'!I25+'Касс.пл. ХМАО'!I25+'Касс.пл.Внеб.(50300)СВОД'!I31+'Субсидия (50500)'!I23</f>
        <v>98615510</v>
      </c>
      <c r="H18" s="101">
        <f>'Касс. план Обл. бюдж.'!J25+'Касс.пл. ХМАО'!J25+'Касс.пл.Внеб.(50300)СВОД'!J31+'Субсидия (50500)'!J23</f>
        <v>113229506</v>
      </c>
    </row>
    <row r="19" spans="2:8" s="23" customFormat="1" ht="15">
      <c r="B19" s="28" t="s">
        <v>41</v>
      </c>
      <c r="C19" s="22">
        <v>212</v>
      </c>
      <c r="D19" s="99">
        <f>'Касс. план Обл. бюдж.'!D26+'Касс.пл. ХМАО'!D26+'Касс.пл.Внеб.(50300)СВОД'!D32+'Субсидия (50500)'!D25</f>
        <v>0</v>
      </c>
      <c r="E19" s="100">
        <f t="shared" si="1"/>
        <v>0</v>
      </c>
      <c r="F19" s="100"/>
      <c r="G19" s="101">
        <f>'Касс. план Обл. бюдж.'!I26+'Касс.пл. ХМАО'!I26+'Касс.пл.Внеб.(50300)СВОД'!I32+'Субсидия (50500)'!I24</f>
        <v>7000</v>
      </c>
      <c r="H19" s="101">
        <f>'Касс. план Обл. бюдж.'!J26+'Касс.пл. ХМАО'!J26+'Касс.пл.Внеб.(50300)СВОД'!J32+'Субсидия (50500)'!J24</f>
        <v>10000</v>
      </c>
    </row>
    <row r="20" spans="2:8" s="23" customFormat="1" ht="30">
      <c r="B20" s="28" t="s">
        <v>42</v>
      </c>
      <c r="C20" s="22">
        <v>213</v>
      </c>
      <c r="D20" s="99">
        <f>'Касс. план Обл. бюдж.'!D27+'Касс.пл. ХМАО'!D27+'Касс.пл.Внеб.(50300)СВОД'!D33+'Субсидия (50500)'!D26</f>
        <v>26087888</v>
      </c>
      <c r="E20" s="100">
        <f t="shared" si="1"/>
        <v>26087888</v>
      </c>
      <c r="F20" s="100"/>
      <c r="G20" s="124">
        <f>'Касс. план Обл. бюдж.'!I27+'Касс.пл. ХМАО'!I27+'Касс.пл.Внеб.(50300)СВОД'!I33+'Субсидия (50500)'!I25</f>
        <v>31283690</v>
      </c>
      <c r="H20" s="124">
        <f>'Касс. план Обл. бюдж.'!J27+'Касс.пл. ХМАО'!J27+'Касс.пл.Внеб.(50300)СВОД'!J33+'Субсидия (50500)'!J25</f>
        <v>35354689</v>
      </c>
    </row>
    <row r="21" spans="2:8" s="23" customFormat="1" ht="15.75">
      <c r="B21" s="30" t="s">
        <v>44</v>
      </c>
      <c r="C21" s="25">
        <v>220</v>
      </c>
      <c r="D21" s="102">
        <f>'Касс. план Обл. бюдж.'!D28+'Касс.пл. ХМАО'!D28+'Касс.пл.Внеб.(50300)СВОД'!D34+'Субсидия (50500)'!D27</f>
        <v>63882143.01</v>
      </c>
      <c r="E21" s="103">
        <f t="shared" si="1"/>
        <v>63882143.01</v>
      </c>
      <c r="F21" s="103"/>
      <c r="G21" s="105">
        <f>'Касс. план Обл. бюдж.'!I28+'Касс.пл. ХМАО'!I28+'Касс.пл.Внеб.(50300)СВОД'!I34+'Субсидия (50500)'!I26</f>
        <v>22264691</v>
      </c>
      <c r="H21" s="105">
        <f>'Касс. план Обл. бюдж.'!J28+'Касс.пл. ХМАО'!J28+'Касс.пл.Внеб.(50300)СВОД'!J34+'Субсидия (50500)'!J26</f>
        <v>24162691</v>
      </c>
    </row>
    <row r="22" spans="2:8" s="23" customFormat="1" ht="15">
      <c r="B22" s="28" t="s">
        <v>32</v>
      </c>
      <c r="C22" s="22"/>
      <c r="D22" s="99">
        <f>'Касс. план Обл. бюдж.'!D29+'Касс.пл. ХМАО'!D29+'Касс.пл.Внеб.(50300)СВОД'!D35+'Субсидия (50500)'!D28</f>
        <v>0</v>
      </c>
      <c r="E22" s="100">
        <f t="shared" si="1"/>
        <v>0</v>
      </c>
      <c r="F22" s="100"/>
      <c r="G22" s="101">
        <f>'Касс. план Обл. бюдж.'!I29+'Касс.пл. ХМАО'!I29+'Касс.пл.Внеб.(50300)СВОД'!I35+'Субсидия (50500)'!I27</f>
        <v>0</v>
      </c>
      <c r="H22" s="101">
        <f>'Касс. план Обл. бюдж.'!J29+'Касс.пл. ХМАО'!J29+'Касс.пл.Внеб.(50300)СВОД'!J35+'Субсидия (50500)'!J27</f>
        <v>0</v>
      </c>
    </row>
    <row r="23" spans="2:8" s="23" customFormat="1" ht="15">
      <c r="B23" s="28" t="s">
        <v>46</v>
      </c>
      <c r="C23" s="22">
        <v>221</v>
      </c>
      <c r="D23" s="99">
        <f>'Касс. план Обл. бюдж.'!D30+'Касс.пл. ХМАО'!D30+'Касс.пл.Внеб.(50300)СВОД'!D36+'Субсидия (50500)'!D29</f>
        <v>372200</v>
      </c>
      <c r="E23" s="100">
        <f t="shared" si="1"/>
        <v>372200</v>
      </c>
      <c r="F23" s="100"/>
      <c r="G23" s="101">
        <f>'Касс. план Обл. бюдж.'!I30+'Касс.пл. ХМАО'!I30+'Касс.пл.Внеб.(50300)СВОД'!I36+'Субсидия (50500)'!I28</f>
        <v>326000</v>
      </c>
      <c r="H23" s="101">
        <f>'Касс. план Обл. бюдж.'!J30+'Касс.пл. ХМАО'!J30+'Касс.пл.Внеб.(50300)СВОД'!J36+'Субсидия (50500)'!J28</f>
        <v>476000</v>
      </c>
    </row>
    <row r="24" spans="2:8" s="23" customFormat="1" ht="15">
      <c r="B24" s="28" t="s">
        <v>48</v>
      </c>
      <c r="C24" s="22">
        <v>222</v>
      </c>
      <c r="D24" s="99">
        <f>'Касс. план Обл. бюдж.'!D31+'Касс.пл. ХМАО'!D31+'Касс.пл.Внеб.(50300)СВОД'!D37+'Субсидия (50500)'!D30</f>
        <v>34500</v>
      </c>
      <c r="E24" s="100">
        <f t="shared" si="1"/>
        <v>34500</v>
      </c>
      <c r="F24" s="100"/>
      <c r="G24" s="101">
        <f>'Касс. план Обл. бюдж.'!I31+'Касс.пл. ХМАО'!I31+'Касс.пл.Внеб.(50300)СВОД'!I37+'Субсидия (50500)'!I29</f>
        <v>5000</v>
      </c>
      <c r="H24" s="101">
        <f>'Касс. план Обл. бюдж.'!J31+'Касс.пл. ХМАО'!J31+'Касс.пл.Внеб.(50300)СВОД'!J37+'Субсидия (50500)'!J29</f>
        <v>5000</v>
      </c>
    </row>
    <row r="25" spans="2:8" s="23" customFormat="1" ht="15">
      <c r="B25" s="28" t="s">
        <v>50</v>
      </c>
      <c r="C25" s="22">
        <v>223</v>
      </c>
      <c r="D25" s="99">
        <f>'Касс. план Обл. бюдж.'!D32+'Касс.пл. ХМАО'!D32+'Касс.пл.Внеб.(50300)СВОД'!D38+'Субсидия (50500)'!D31</f>
        <v>9478288.01</v>
      </c>
      <c r="E25" s="100">
        <f t="shared" si="1"/>
        <v>9478288.01</v>
      </c>
      <c r="F25" s="100"/>
      <c r="G25" s="101">
        <f>'Касс. план Обл. бюдж.'!I32+'Касс.пл. ХМАО'!I32+'Касс.пл.Внеб.(50300)СВОД'!I38+'Субсидия (50500)'!I30</f>
        <v>9496000</v>
      </c>
      <c r="H25" s="101">
        <f>'Касс. план Обл. бюдж.'!J32+'Касс.пл. ХМАО'!J32+'Касс.пл.Внеб.(50300)СВОД'!J38+'Субсидия (50500)'!J30</f>
        <v>9496000</v>
      </c>
    </row>
    <row r="26" spans="2:8" s="23" customFormat="1" ht="30">
      <c r="B26" s="28" t="s">
        <v>52</v>
      </c>
      <c r="C26" s="22">
        <v>224</v>
      </c>
      <c r="D26" s="99">
        <f>'Касс. план Обл. бюдж.'!D33+'Касс.пл. ХМАО'!D33+'Касс.пл.Внеб.(50300)СВОД'!D39+'Субсидия (50500)'!D32</f>
        <v>0</v>
      </c>
      <c r="E26" s="100">
        <f t="shared" si="1"/>
        <v>0</v>
      </c>
      <c r="F26" s="100"/>
      <c r="G26" s="101">
        <f>'Касс. план Обл. бюдж.'!I33+'Касс.пл. ХМАО'!I33+'Касс.пл.Внеб.(50300)СВОД'!I39+'Субсидия (50500)'!I31</f>
        <v>0</v>
      </c>
      <c r="H26" s="101">
        <f>'Касс. план Обл. бюдж.'!J33+'Касс.пл. ХМАО'!J33+'Касс.пл.Внеб.(50300)СВОД'!J39+'Субсидия (50500)'!J31</f>
        <v>0</v>
      </c>
    </row>
    <row r="27" spans="2:8" s="23" customFormat="1" ht="30">
      <c r="B27" s="28" t="s">
        <v>54</v>
      </c>
      <c r="C27" s="22">
        <v>225</v>
      </c>
      <c r="D27" s="99">
        <f>'Касс. план Обл. бюдж.'!D34+'Касс.пл. ХМАО'!D34+'Касс.пл.Внеб.(50300)СВОД'!D40+'Субсидия (50500)'!D33</f>
        <v>49988075.99000001</v>
      </c>
      <c r="E27" s="100">
        <f t="shared" si="1"/>
        <v>49988075.99000001</v>
      </c>
      <c r="F27" s="100"/>
      <c r="G27" s="124">
        <f>'Касс. план Обл. бюдж.'!I34+'Касс.пл. ХМАО'!I34+'Касс.пл.Внеб.(50300)СВОД'!I40+'Субсидия (50500)'!I32</f>
        <v>7639000</v>
      </c>
      <c r="H27" s="124">
        <f>'Касс. план Обл. бюдж.'!J34+'Касс.пл. ХМАО'!J34+'Касс.пл.Внеб.(50300)СВОД'!J40+'Субсидия (50500)'!J32</f>
        <v>8387000</v>
      </c>
    </row>
    <row r="28" spans="2:8" s="23" customFormat="1" ht="15">
      <c r="B28" s="28" t="s">
        <v>110</v>
      </c>
      <c r="C28" s="22">
        <v>226</v>
      </c>
      <c r="D28" s="99">
        <f>'Касс. план Обл. бюдж.'!D37+'Касс.пл. ХМАО'!D37+'Касс.пл.Внеб.(50300)СВОД'!D43+'Субсидия (50500)'!D36</f>
        <v>4009079.01</v>
      </c>
      <c r="E28" s="100">
        <f t="shared" si="1"/>
        <v>4009079.01</v>
      </c>
      <c r="F28" s="100"/>
      <c r="G28" s="101">
        <f>'Касс. план Обл. бюдж.'!I37+'Касс.пл. ХМАО'!I37+'Касс.пл.Внеб.(50300)СВОД'!I43+'Субсидия (50500)'!I33</f>
        <v>4798691</v>
      </c>
      <c r="H28" s="101">
        <f>'Касс. план Обл. бюдж.'!J37+'Касс.пл. ХМАО'!J37+'Касс.пл.Внеб.(50300)СВОД'!J43+'Субсидия (50500)'!J33</f>
        <v>5798691</v>
      </c>
    </row>
    <row r="29" spans="2:8" s="23" customFormat="1" ht="31.5">
      <c r="B29" s="30" t="s">
        <v>103</v>
      </c>
      <c r="C29" s="25">
        <v>240</v>
      </c>
      <c r="D29" s="102">
        <f>'Касс. план Обл. бюдж.'!D40+'Касс.пл. ХМАО'!D40+'Касс.пл.Внеб.(50300)СВОД'!D46+'Субсидия (50500)'!D39</f>
        <v>0</v>
      </c>
      <c r="E29" s="103">
        <f t="shared" si="1"/>
        <v>0</v>
      </c>
      <c r="F29" s="103"/>
      <c r="G29" s="106">
        <f>'Касс. план Обл. бюдж.'!I40+'Касс.пл. ХМАО'!I40+'Касс.пл.Внеб.(50300)СВОД'!I46+'Субсидия (50500)'!I36</f>
        <v>0</v>
      </c>
      <c r="H29" s="106">
        <f>'Касс. план Обл. бюдж.'!J40+'Касс.пл. ХМАО'!J40+'Касс.пл.Внеб.(50300)СВОД'!J46+'Субсидия (50500)'!J36</f>
        <v>0</v>
      </c>
    </row>
    <row r="30" spans="2:8" s="23" customFormat="1" ht="15">
      <c r="B30" s="28" t="s">
        <v>32</v>
      </c>
      <c r="C30" s="22"/>
      <c r="D30" s="102">
        <f>'Касс. план Обл. бюдж.'!D41+'Касс.пл. ХМАО'!D41+'Касс.пл.Внеб.(50300)СВОД'!D47+'Субсидия (50500)'!D40</f>
        <v>0</v>
      </c>
      <c r="E30" s="100">
        <f t="shared" si="1"/>
        <v>0</v>
      </c>
      <c r="F30" s="100"/>
      <c r="G30" s="101">
        <f>'Касс. план Обл. бюдж.'!I41+'Касс.пл. ХМАО'!I41+'Касс.пл.Внеб.(50300)СВОД'!I47+'Субсидия (50500)'!I39</f>
        <v>0</v>
      </c>
      <c r="H30" s="101">
        <f>'Касс. план Обл. бюдж.'!J41+'Касс.пл. ХМАО'!J41+'Касс.пл.Внеб.(50300)СВОД'!J47+'Субсидия (50500)'!J39</f>
        <v>0</v>
      </c>
    </row>
    <row r="31" spans="2:8" s="23" customFormat="1" ht="45">
      <c r="B31" s="28" t="s">
        <v>104</v>
      </c>
      <c r="C31" s="22">
        <v>241</v>
      </c>
      <c r="D31" s="99">
        <f>'Касс. план Обл. бюдж.'!D42+'Касс.пл. ХМАО'!D42+'Касс.пл.Внеб.(50300)СВОД'!D48+'Субсидия (50500)'!D41</f>
        <v>0</v>
      </c>
      <c r="E31" s="100">
        <f t="shared" si="1"/>
        <v>0</v>
      </c>
      <c r="F31" s="100"/>
      <c r="G31" s="101">
        <f>'Касс. план Обл. бюдж.'!I42+'Касс.пл. ХМАО'!I42+'Касс.пл.Внеб.(50300)СВОД'!I48+'Субсидия (50500)'!I40</f>
        <v>0</v>
      </c>
      <c r="H31" s="101">
        <f>'Касс. план Обл. бюдж.'!J42+'Касс.пл. ХМАО'!J42+'Касс.пл.Внеб.(50300)СВОД'!J48+'Субсидия (50500)'!J40</f>
        <v>0</v>
      </c>
    </row>
    <row r="32" spans="2:8" s="23" customFormat="1" ht="15.75">
      <c r="B32" s="30" t="s">
        <v>56</v>
      </c>
      <c r="C32" s="25">
        <v>260</v>
      </c>
      <c r="D32" s="102">
        <f>'Касс. план Обл. бюдж.'!D43+'Касс.пл. ХМАО'!D43+'Касс.пл.Внеб.(50300)СВОД'!D49+'Субсидия (50500)'!D42</f>
        <v>0</v>
      </c>
      <c r="E32" s="103">
        <f t="shared" si="1"/>
        <v>0</v>
      </c>
      <c r="F32" s="103"/>
      <c r="G32" s="101">
        <f>'Касс. план Обл. бюдж.'!I43+'Касс.пл. ХМАО'!I43+'Касс.пл.Внеб.(50300)СВОД'!I49+'Субсидия (50500)'!I41</f>
        <v>0</v>
      </c>
      <c r="H32" s="101">
        <f>'Касс. план Обл. бюдж.'!J43+'Касс.пл. ХМАО'!J43+'Касс.пл.Внеб.(50300)СВОД'!J49+'Субсидия (50500)'!J41</f>
        <v>0</v>
      </c>
    </row>
    <row r="33" spans="2:8" s="23" customFormat="1" ht="15">
      <c r="B33" s="28" t="s">
        <v>32</v>
      </c>
      <c r="C33" s="22"/>
      <c r="D33" s="99">
        <f>'Касс. план Обл. бюдж.'!D44+'Касс.пл. ХМАО'!D44+'Касс.пл.Внеб.(50300)СВОД'!D50+'Субсидия (50500)'!D43</f>
        <v>0</v>
      </c>
      <c r="E33" s="100">
        <f t="shared" si="1"/>
        <v>0</v>
      </c>
      <c r="F33" s="100"/>
      <c r="G33" s="101">
        <f>'Касс. план Обл. бюдж.'!I44+'Касс.пл. ХМАО'!I44+'Касс.пл.Внеб.(50300)СВОД'!I50+'Субсидия (50500)'!I42</f>
        <v>0</v>
      </c>
      <c r="H33" s="101">
        <f>'Касс. план Обл. бюдж.'!J44+'Касс.пл. ХМАО'!J44+'Касс.пл.Внеб.(50300)СВОД'!J50+'Субсидия (50500)'!J42</f>
        <v>0</v>
      </c>
    </row>
    <row r="34" spans="2:8" s="23" customFormat="1" ht="30">
      <c r="B34" s="28" t="s">
        <v>58</v>
      </c>
      <c r="C34" s="22">
        <v>262</v>
      </c>
      <c r="D34" s="99">
        <f>'Касс. план Обл. бюдж.'!D45+'Касс.пл. ХМАО'!D45+'Касс.пл.Внеб.(50300)СВОД'!D51+'Субсидия (50500)'!D44</f>
        <v>0</v>
      </c>
      <c r="E34" s="100">
        <f t="shared" si="1"/>
        <v>0</v>
      </c>
      <c r="F34" s="100"/>
      <c r="G34" s="101">
        <f>'Касс. план Обл. бюдж.'!I45+'Касс.пл. ХМАО'!I45+'Касс.пл.Внеб.(50300)СВОД'!I51+'Субсидия (50500)'!I43</f>
        <v>0</v>
      </c>
      <c r="H34" s="101">
        <f>'Касс. план Обл. бюдж.'!J45+'Касс.пл. ХМАО'!J45+'Касс.пл.Внеб.(50300)СВОД'!J51+'Субсидия (50500)'!J43</f>
        <v>0</v>
      </c>
    </row>
    <row r="35" spans="2:8" s="23" customFormat="1" ht="45">
      <c r="B35" s="28" t="s">
        <v>60</v>
      </c>
      <c r="C35" s="22">
        <v>263</v>
      </c>
      <c r="D35" s="99">
        <f>'Касс. план Обл. бюдж.'!D46+'Касс.пл. ХМАО'!D46+'Касс.пл.Внеб.(50300)СВОД'!D52+'Субсидия (50500)'!D45</f>
        <v>0</v>
      </c>
      <c r="E35" s="100">
        <f t="shared" si="1"/>
        <v>0</v>
      </c>
      <c r="F35" s="100"/>
      <c r="G35" s="101">
        <f>'Касс. план Обл. бюдж.'!I46+'Касс.пл. ХМАО'!I46+'Касс.пл.Внеб.(50300)СВОД'!I52+'Субсидия (50500)'!I44</f>
        <v>0</v>
      </c>
      <c r="H35" s="101">
        <f>'Касс. план Обл. бюдж.'!J46+'Касс.пл. ХМАО'!J46+'Касс.пл.Внеб.(50300)СВОД'!J52+'Субсидия (50500)'!J44</f>
        <v>0</v>
      </c>
    </row>
    <row r="36" spans="2:8" s="23" customFormat="1" ht="15.75">
      <c r="B36" s="30" t="s">
        <v>62</v>
      </c>
      <c r="C36" s="25">
        <v>290</v>
      </c>
      <c r="D36" s="102">
        <f>'Касс. план Обл. бюдж.'!D47+'Касс.пл. ХМАО'!D47+'Касс.пл.Внеб.(50300)СВОД'!D53+'Субсидия (50500)'!D46</f>
        <v>797349.73</v>
      </c>
      <c r="E36" s="103">
        <f t="shared" si="1"/>
        <v>797349.73</v>
      </c>
      <c r="F36" s="103"/>
      <c r="G36" s="105">
        <f>'Касс. план Обл. бюдж.'!I47+'Касс.пл. ХМАО'!I47+'Касс.пл.Внеб.(50300)СВОД'!I53+'Субсидия (50500)'!I45</f>
        <v>650000</v>
      </c>
      <c r="H36" s="105">
        <f>'Касс. план Обл. бюдж.'!J47+'Касс.пл. ХМАО'!J47+'Касс.пл.Внеб.(50300)СВОД'!J53+'Субсидия (50500)'!J45</f>
        <v>650000</v>
      </c>
    </row>
    <row r="37" spans="2:8" s="23" customFormat="1" ht="31.5">
      <c r="B37" s="30" t="s">
        <v>64</v>
      </c>
      <c r="C37" s="25">
        <v>300</v>
      </c>
      <c r="D37" s="102">
        <f>'Касс. план Обл. бюдж.'!D48+'Касс.пл. ХМАО'!D48+'Касс.пл.Внеб.(50300)СВОД'!D54+'Субсидия (50500)'!D47</f>
        <v>42612003.160000004</v>
      </c>
      <c r="E37" s="103">
        <f t="shared" si="1"/>
        <v>42612003.160000004</v>
      </c>
      <c r="F37" s="103"/>
      <c r="G37" s="104">
        <f>'Касс. план Обл. бюдж.'!I48+'Касс.пл. ХМАО'!I48+'Касс.пл.Внеб.(50300)СВОД'!I54+'Субсидия (50500)'!I46</f>
        <v>44467109</v>
      </c>
      <c r="H37" s="104">
        <f>'Касс. план Обл. бюдж.'!J48+'Касс.пл. ХМАО'!J48+'Касс.пл.Внеб.(50300)СВОД'!J54+'Субсидия (50500)'!J46</f>
        <v>49457114</v>
      </c>
    </row>
    <row r="38" spans="2:8" s="23" customFormat="1" ht="15">
      <c r="B38" s="28" t="s">
        <v>32</v>
      </c>
      <c r="C38" s="22"/>
      <c r="D38" s="102">
        <f>'Касс. план Обл. бюдж.'!D49+'Касс.пл. ХМАО'!D49+'Касс.пл.Внеб.(50300)СВОД'!D55+'Субсидия (50500)'!D48</f>
        <v>0</v>
      </c>
      <c r="E38" s="100">
        <f t="shared" si="1"/>
        <v>0</v>
      </c>
      <c r="F38" s="100"/>
      <c r="G38" s="123">
        <f>'Касс. план Обл. бюдж.'!I49+'Касс.пл. ХМАО'!I49+'Касс.пл.Внеб.(50300)СВОД'!I55+'Субсидия (50500)'!I47</f>
        <v>0</v>
      </c>
      <c r="H38" s="123">
        <f>'Касс. план Обл. бюдж.'!J49+'Касс.пл. ХМАО'!J49+'Касс.пл.Внеб.(50300)СВОД'!J55+'Субсидия (50500)'!J47</f>
        <v>0</v>
      </c>
    </row>
    <row r="39" spans="2:8" s="23" customFormat="1" ht="30">
      <c r="B39" s="28" t="s">
        <v>66</v>
      </c>
      <c r="C39" s="22">
        <v>310</v>
      </c>
      <c r="D39" s="99">
        <f>'Касс. план Обл. бюдж.'!D50+'Касс.пл. ХМАО'!D50+'Касс.пл.Внеб.(50300)СВОД'!D56+'Субсидия (50500)'!D49</f>
        <v>1774720</v>
      </c>
      <c r="E39" s="100">
        <f t="shared" si="1"/>
        <v>1774720</v>
      </c>
      <c r="F39" s="100"/>
      <c r="G39" s="123">
        <f>'Касс. план Обл. бюдж.'!I50+'Касс.пл. ХМАО'!I50+'Касс.пл.Внеб.(50300)СВОД'!I56+'Субсидия (50500)'!I48</f>
        <v>1800000</v>
      </c>
      <c r="H39" s="123">
        <f>'Касс. план Обл. бюдж.'!J50+'Касс.пл. ХМАО'!J50+'Касс.пл.Внеб.(50300)СВОД'!J56+'Субсидия (50500)'!J48</f>
        <v>1900000</v>
      </c>
    </row>
    <row r="40" spans="2:8" s="23" customFormat="1" ht="30">
      <c r="B40" s="28" t="s">
        <v>68</v>
      </c>
      <c r="C40" s="22">
        <v>320</v>
      </c>
      <c r="D40" s="99">
        <f>'Касс. план Обл. бюдж.'!D51+'Касс.пл. ХМАО'!D51+'Касс.пл.Внеб.(50300)СВОД'!D57+'Субсидия (50500)'!D50</f>
        <v>0</v>
      </c>
      <c r="E40" s="100">
        <f t="shared" si="1"/>
        <v>0</v>
      </c>
      <c r="F40" s="100"/>
      <c r="G40" s="101">
        <f>'Касс. план Обл. бюдж.'!I51+'Касс.пл. ХМАО'!I51+'Касс.пл.Внеб.(50300)СВОД'!I57+'Субсидия (50500)'!I49</f>
        <v>0</v>
      </c>
      <c r="H40" s="101">
        <f>'Касс. план Обл. бюдж.'!J51+'Касс.пл. ХМАО'!J51+'Касс.пл.Внеб.(50300)СВОД'!J57+'Субсидия (50500)'!J49</f>
        <v>0</v>
      </c>
    </row>
    <row r="41" spans="2:8" s="23" customFormat="1" ht="30">
      <c r="B41" s="28" t="s">
        <v>80</v>
      </c>
      <c r="C41" s="22">
        <v>330</v>
      </c>
      <c r="D41" s="99">
        <f>'Касс. план Обл. бюдж.'!D52+'Касс.пл. ХМАО'!D52+'Касс.пл.Внеб.(50300)СВОД'!D58+'Субсидия (50500)'!D51</f>
        <v>0</v>
      </c>
      <c r="E41" s="100">
        <f t="shared" si="1"/>
        <v>0</v>
      </c>
      <c r="F41" s="100"/>
      <c r="G41" s="101">
        <f>'Касс. план Обл. бюдж.'!I52+'Касс.пл. ХМАО'!I52+'Касс.пл.Внеб.(50300)СВОД'!I58+'Субсидия (50500)'!I50</f>
        <v>0</v>
      </c>
      <c r="H41" s="101">
        <f>'Касс. план Обл. бюдж.'!J52+'Касс.пл. ХМАО'!J52+'Касс.пл.Внеб.(50300)СВОД'!J58+'Субсидия (50500)'!J50</f>
        <v>0</v>
      </c>
    </row>
    <row r="42" spans="2:8" s="23" customFormat="1" ht="30">
      <c r="B42" s="28" t="s">
        <v>70</v>
      </c>
      <c r="C42" s="22">
        <v>340</v>
      </c>
      <c r="D42" s="99">
        <f>'Касс. план Обл. бюдж.'!D53+'Касс.пл. ХМАО'!D53+'Касс.пл.Внеб.(50300)СВОД'!D59+'Субсидия (50500)'!D52</f>
        <v>40837283.160000004</v>
      </c>
      <c r="E42" s="100">
        <f t="shared" si="1"/>
        <v>40837283.160000004</v>
      </c>
      <c r="F42" s="100"/>
      <c r="G42" s="124">
        <f>'Касс. план Обл. бюдж.'!I53+'Касс.пл. ХМАО'!I53+'Касс.пл.Внеб.(50300)СВОД'!I59+'Субсидия (50500)'!I51</f>
        <v>42667109</v>
      </c>
      <c r="H42" s="124">
        <f>'Касс. план Обл. бюдж.'!J53+'Касс.пл. ХМАО'!J53+'Касс.пл.Внеб.(50300)СВОД'!J59+'Субсидия (50500)'!J51</f>
        <v>47557114</v>
      </c>
    </row>
    <row r="43" spans="2:8" s="23" customFormat="1" ht="31.5">
      <c r="B43" s="30" t="s">
        <v>72</v>
      </c>
      <c r="C43" s="25">
        <v>500</v>
      </c>
      <c r="D43" s="102">
        <f>'Касс. план Обл. бюдж.'!D59+'Касс.пл. ХМАО'!D59+'Касс.пл.Внеб.(50300)СВОД'!D65+'Субсидия (50500)'!D58</f>
        <v>0</v>
      </c>
      <c r="E43" s="100">
        <f t="shared" si="1"/>
        <v>0</v>
      </c>
      <c r="F43" s="100"/>
      <c r="G43" s="101">
        <f>'Касс. план Обл. бюдж.'!I59+'Касс.пл. ХМАО'!I59+'Касс.пл.Внеб.(50300)СВОД'!I65+'Субсидия (50500)'!I52</f>
        <v>0</v>
      </c>
      <c r="H43" s="101">
        <f>'Касс. план Обл. бюдж.'!J59+'Касс.пл. ХМАО'!J59+'Касс.пл.Внеб.(50300)СВОД'!J65+'Субсидия (50500)'!J52</f>
        <v>0</v>
      </c>
    </row>
    <row r="44" spans="2:8" s="23" customFormat="1" ht="15">
      <c r="B44" s="28" t="s">
        <v>32</v>
      </c>
      <c r="C44" s="22"/>
      <c r="D44" s="102">
        <f>'Касс. план Обл. бюдж.'!D60+'Касс.пл. ХМАО'!D60+'Касс.пл.Внеб.(50300)СВОД'!D66+'Субсидия (50500)'!D59</f>
        <v>0</v>
      </c>
      <c r="E44" s="100">
        <f t="shared" si="1"/>
        <v>0</v>
      </c>
      <c r="F44" s="100"/>
      <c r="G44" s="101">
        <f>'Касс. план Обл. бюдж.'!I60+'Касс.пл. ХМАО'!I60+'Касс.пл.Внеб.(50300)СВОД'!I66+'Субсидия (50500)'!I58</f>
        <v>0</v>
      </c>
      <c r="H44" s="101">
        <f>'Касс. план Обл. бюдж.'!J60+'Касс.пл. ХМАО'!J60+'Касс.пл.Внеб.(50300)СВОД'!J66+'Субсидия (50500)'!J58</f>
        <v>0</v>
      </c>
    </row>
    <row r="45" spans="2:8" s="23" customFormat="1" ht="45">
      <c r="B45" s="28" t="s">
        <v>74</v>
      </c>
      <c r="C45" s="22">
        <v>520</v>
      </c>
      <c r="D45" s="99">
        <f>'Касс. план Обл. бюдж.'!D61+'Касс.пл. ХМАО'!D61+'Касс.пл.Внеб.(50300)СВОД'!D67+'Субсидия (50500)'!D60</f>
        <v>0</v>
      </c>
      <c r="E45" s="100">
        <f t="shared" si="1"/>
        <v>0</v>
      </c>
      <c r="F45" s="100"/>
      <c r="G45" s="101">
        <f>'Касс. план Обл. бюдж.'!I61+'Касс.пл. ХМАО'!I61+'Касс.пл.Внеб.(50300)СВОД'!I67+'Субсидия (50500)'!I59</f>
        <v>0</v>
      </c>
      <c r="H45" s="101">
        <f>'Касс. план Обл. бюдж.'!J61+'Касс.пл. ХМАО'!J61+'Касс.пл.Внеб.(50300)СВОД'!J67+'Субсидия (50500)'!J59</f>
        <v>0</v>
      </c>
    </row>
    <row r="46" spans="2:8" s="23" customFormat="1" ht="30">
      <c r="B46" s="28" t="s">
        <v>76</v>
      </c>
      <c r="C46" s="22">
        <v>530</v>
      </c>
      <c r="D46" s="99">
        <f>'Касс. план Обл. бюдж.'!D62+'Касс.пл. ХМАО'!D62+'Касс.пл.Внеб.(50300)СВОД'!D68+'Субсидия (50500)'!D61</f>
        <v>0</v>
      </c>
      <c r="E46" s="100">
        <f t="shared" si="1"/>
        <v>0</v>
      </c>
      <c r="F46" s="100"/>
      <c r="G46" s="101">
        <f>'Касс. план Обл. бюдж.'!I62+'Касс.пл. ХМАО'!I62+'Касс.пл.Внеб.(50300)СВОД'!I68+'Субсидия (50500)'!I60</f>
        <v>0</v>
      </c>
      <c r="H46" s="101">
        <f>'Касс. план Обл. бюдж.'!J62+'Касс.пл. ХМАО'!J62+'Касс.пл.Внеб.(50300)СВОД'!J68+'Субсидия (50500)'!J60</f>
        <v>0</v>
      </c>
    </row>
    <row r="47" spans="2:8" s="23" customFormat="1" ht="15">
      <c r="B47" s="28" t="s">
        <v>78</v>
      </c>
      <c r="C47" s="22"/>
      <c r="D47" s="99">
        <f>'Касс. план Обл. бюдж.'!D63+'Касс.пл. ХМАО'!D63+'Касс.пл.Внеб.(50300)СВОД'!D69+'Субсидия (50500)'!D62</f>
        <v>0</v>
      </c>
      <c r="E47" s="100">
        <f t="shared" si="1"/>
        <v>0</v>
      </c>
      <c r="F47" s="100"/>
      <c r="G47" s="101">
        <f>'Касс. план Обл. бюдж.'!I63+'Касс.пл. ХМАО'!I63+'Касс.пл.Внеб.(50300)СВОД'!I69+'Субсидия (50500)'!I61</f>
        <v>0</v>
      </c>
      <c r="H47" s="101">
        <f>'Касс. план Обл. бюдж.'!J63+'Касс.пл. ХМАО'!J63+'Касс.пл.Внеб.(50300)СВОД'!J69+'Субсидия (50500)'!J61</f>
        <v>0</v>
      </c>
    </row>
    <row r="48" spans="2:8" s="23" customFormat="1" ht="15">
      <c r="B48" s="28" t="s">
        <v>79</v>
      </c>
      <c r="C48" s="22" t="s">
        <v>36</v>
      </c>
      <c r="D48" s="99">
        <f>'Касс. план Обл. бюдж.'!D64+'Касс.пл. ХМАО'!D64+'Касс.пл.Внеб.(50300)СВОД'!D70+'Субсидия (50500)'!D63</f>
        <v>0</v>
      </c>
      <c r="E48" s="100">
        <f t="shared" si="1"/>
        <v>0</v>
      </c>
      <c r="F48" s="100"/>
      <c r="G48" s="101">
        <f>'Касс. план Обл. бюдж.'!I64+'Касс.пл. ХМАО'!I64+'Касс.пл.Внеб.(50300)СВОД'!I70+'Субсидия (50500)'!I62</f>
        <v>0</v>
      </c>
      <c r="H48" s="101">
        <f>'Касс. план Обл. бюдж.'!J64+'Касс.пл. ХМАО'!J64+'Касс.пл.Внеб.(50300)СВОД'!J70+'Субсидия (50500)'!J62</f>
        <v>0</v>
      </c>
    </row>
    <row r="49" ht="24.75" customHeight="1"/>
  </sheetData>
  <sheetProtection formatCells="0" formatColumns="0" formatRows="0" insertHyperlinks="0" sort="0" autoFilter="0" pivotTables="0"/>
  <mergeCells count="9">
    <mergeCell ref="B4:H4"/>
    <mergeCell ref="B1:H1"/>
    <mergeCell ref="C6:C7"/>
    <mergeCell ref="D6:D7"/>
    <mergeCell ref="E6:F6"/>
    <mergeCell ref="G6:G7"/>
    <mergeCell ref="H6:H7"/>
    <mergeCell ref="B6:B7"/>
    <mergeCell ref="B3:H3"/>
  </mergeCells>
  <printOptions horizontalCentered="1"/>
  <pageMargins left="1.1811023622047245" right="0.3937007874015748" top="0.3937007874015748" bottom="0.3937007874015748" header="0.15748031496062992" footer="0.15748031496062992"/>
  <pageSetup fitToHeight="1" fitToWidth="1" horizontalDpi="600" verticalDpi="600" orientation="portrait" paperSize="9" scale="5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4"/>
  <sheetViews>
    <sheetView zoomScale="70" zoomScaleNormal="70" zoomScalePageLayoutView="0" workbookViewId="0" topLeftCell="A2">
      <pane xSplit="2" topLeftCell="F1" activePane="topRight" state="frozen"/>
      <selection pane="topLeft" activeCell="B17" sqref="B17:Y17"/>
      <selection pane="topRight" activeCell="O62" sqref="O62"/>
    </sheetView>
  </sheetViews>
  <sheetFormatPr defaultColWidth="9.00390625" defaultRowHeight="12.75"/>
  <cols>
    <col min="1" max="1" width="56.375" style="157" customWidth="1"/>
    <col min="2" max="2" width="9.375" style="158" customWidth="1"/>
    <col min="3" max="3" width="19.375" style="158" customWidth="1"/>
    <col min="4" max="4" width="19.75390625" style="158" customWidth="1"/>
    <col min="5" max="5" width="19.125" style="158" customWidth="1"/>
    <col min="6" max="6" width="13.25390625" style="158" customWidth="1"/>
    <col min="7" max="7" width="19.125" style="158" customWidth="1"/>
    <col min="8" max="8" width="19.25390625" style="158" customWidth="1"/>
    <col min="9" max="9" width="20.25390625" style="158" customWidth="1"/>
    <col min="10" max="10" width="19.00390625" style="158" customWidth="1"/>
    <col min="11" max="11" width="12.75390625" style="158" customWidth="1"/>
    <col min="12" max="12" width="19.125" style="158" customWidth="1"/>
    <col min="13" max="13" width="15.375" style="158" customWidth="1"/>
    <col min="14" max="14" width="16.625" style="158" customWidth="1"/>
    <col min="15" max="15" width="19.125" style="158" customWidth="1"/>
    <col min="16" max="16" width="16.75390625" style="158" customWidth="1"/>
    <col min="17" max="17" width="22.375" style="158" customWidth="1"/>
    <col min="18" max="18" width="55.625" style="158" customWidth="1"/>
    <col min="19" max="22" width="62.00390625" style="158" customWidth="1"/>
    <col min="23" max="16384" width="9.125" style="158" customWidth="1"/>
  </cols>
  <sheetData>
    <row r="1" spans="12:18" ht="15.75" customHeight="1">
      <c r="L1" s="159" t="s">
        <v>150</v>
      </c>
      <c r="R1" s="159" t="s">
        <v>150</v>
      </c>
    </row>
    <row r="2" spans="10:18" ht="15">
      <c r="J2" s="395" t="s">
        <v>233</v>
      </c>
      <c r="K2" s="395"/>
      <c r="L2" s="395"/>
      <c r="R2" s="287" t="str">
        <f>J2</f>
        <v>к протоколу № 22 от 28.12.2015</v>
      </c>
    </row>
    <row r="3" ht="4.5" customHeight="1"/>
    <row r="4" ht="15" hidden="1"/>
    <row r="5" spans="2:22" ht="24.75" customHeight="1">
      <c r="B5" s="160"/>
      <c r="C5" s="396" t="s">
        <v>151</v>
      </c>
      <c r="D5" s="396"/>
      <c r="E5" s="396"/>
      <c r="F5" s="396"/>
      <c r="G5" s="396"/>
      <c r="H5" s="396"/>
      <c r="I5" s="396"/>
      <c r="J5" s="396"/>
      <c r="K5" s="396"/>
      <c r="L5" s="396" t="s">
        <v>151</v>
      </c>
      <c r="M5" s="396"/>
      <c r="N5" s="396"/>
      <c r="O5" s="396"/>
      <c r="P5" s="396"/>
      <c r="Q5" s="396"/>
      <c r="R5" s="396"/>
      <c r="S5" s="160"/>
      <c r="T5" s="160"/>
      <c r="U5" s="160"/>
      <c r="V5" s="160"/>
    </row>
    <row r="6" spans="2:22" ht="15.75" customHeight="1">
      <c r="B6" s="161"/>
      <c r="C6" s="397" t="s">
        <v>213</v>
      </c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161"/>
      <c r="T6" s="161"/>
      <c r="U6" s="161"/>
      <c r="V6" s="161"/>
    </row>
    <row r="7" spans="2:22" ht="9.75" customHeight="1">
      <c r="B7" s="162"/>
      <c r="C7" s="393" t="s">
        <v>119</v>
      </c>
      <c r="D7" s="393"/>
      <c r="E7" s="393"/>
      <c r="F7" s="393"/>
      <c r="G7" s="393"/>
      <c r="H7" s="393"/>
      <c r="I7" s="393"/>
      <c r="J7" s="393"/>
      <c r="K7" s="393"/>
      <c r="L7" s="394" t="s">
        <v>119</v>
      </c>
      <c r="M7" s="394"/>
      <c r="N7" s="394"/>
      <c r="O7" s="394"/>
      <c r="P7" s="394"/>
      <c r="Q7" s="394"/>
      <c r="R7" s="394"/>
      <c r="S7" s="162"/>
      <c r="T7" s="162"/>
      <c r="U7" s="162"/>
      <c r="V7" s="162"/>
    </row>
    <row r="8" ht="3" customHeight="1" thickBot="1"/>
    <row r="9" spans="1:26" ht="29.25" customHeight="1">
      <c r="A9" s="375" t="s">
        <v>11</v>
      </c>
      <c r="B9" s="378" t="s">
        <v>35</v>
      </c>
      <c r="C9" s="381" t="s">
        <v>229</v>
      </c>
      <c r="D9" s="382"/>
      <c r="E9" s="382"/>
      <c r="F9" s="382"/>
      <c r="G9" s="383"/>
      <c r="H9" s="384" t="s">
        <v>230</v>
      </c>
      <c r="I9" s="385"/>
      <c r="J9" s="385"/>
      <c r="K9" s="385"/>
      <c r="L9" s="386"/>
      <c r="M9" s="390" t="s">
        <v>152</v>
      </c>
      <c r="N9" s="391"/>
      <c r="O9" s="391"/>
      <c r="P9" s="391"/>
      <c r="Q9" s="392"/>
      <c r="R9" s="387" t="s">
        <v>172</v>
      </c>
      <c r="S9" s="163"/>
      <c r="T9" s="163"/>
      <c r="U9" s="163"/>
      <c r="V9" s="163"/>
      <c r="W9" s="163"/>
      <c r="X9" s="163"/>
      <c r="Y9" s="163"/>
      <c r="Z9" s="163"/>
    </row>
    <row r="10" spans="1:26" ht="82.5" customHeight="1">
      <c r="A10" s="376"/>
      <c r="B10" s="379"/>
      <c r="C10" s="367" t="s">
        <v>196</v>
      </c>
      <c r="D10" s="369" t="s">
        <v>120</v>
      </c>
      <c r="E10" s="370"/>
      <c r="F10" s="371" t="s">
        <v>121</v>
      </c>
      <c r="G10" s="373" t="s">
        <v>127</v>
      </c>
      <c r="H10" s="367" t="s">
        <v>194</v>
      </c>
      <c r="I10" s="369" t="s">
        <v>120</v>
      </c>
      <c r="J10" s="370"/>
      <c r="K10" s="371" t="s">
        <v>121</v>
      </c>
      <c r="L10" s="373" t="s">
        <v>127</v>
      </c>
      <c r="M10" s="367" t="s">
        <v>194</v>
      </c>
      <c r="N10" s="369" t="s">
        <v>120</v>
      </c>
      <c r="O10" s="370"/>
      <c r="P10" s="371" t="s">
        <v>121</v>
      </c>
      <c r="Q10" s="373" t="s">
        <v>153</v>
      </c>
      <c r="R10" s="388"/>
      <c r="S10" s="163"/>
      <c r="T10" s="163"/>
      <c r="U10" s="163"/>
      <c r="V10" s="163"/>
      <c r="W10" s="163"/>
      <c r="X10" s="163"/>
      <c r="Y10" s="163"/>
      <c r="Z10" s="163"/>
    </row>
    <row r="11" spans="1:26" ht="92.25" customHeight="1" thickBot="1">
      <c r="A11" s="377"/>
      <c r="B11" s="380"/>
      <c r="C11" s="368"/>
      <c r="D11" s="164" t="s">
        <v>122</v>
      </c>
      <c r="E11" s="265" t="s">
        <v>179</v>
      </c>
      <c r="F11" s="372"/>
      <c r="G11" s="374"/>
      <c r="H11" s="368"/>
      <c r="I11" s="164" t="s">
        <v>122</v>
      </c>
      <c r="J11" s="265" t="s">
        <v>179</v>
      </c>
      <c r="K11" s="372"/>
      <c r="L11" s="374"/>
      <c r="M11" s="368"/>
      <c r="N11" s="164" t="s">
        <v>122</v>
      </c>
      <c r="O11" s="265" t="s">
        <v>179</v>
      </c>
      <c r="P11" s="372"/>
      <c r="Q11" s="374"/>
      <c r="R11" s="389"/>
      <c r="S11" s="163"/>
      <c r="T11" s="163"/>
      <c r="U11" s="163"/>
      <c r="V11" s="163"/>
      <c r="W11" s="163"/>
      <c r="X11" s="163"/>
      <c r="Y11" s="163"/>
      <c r="Z11" s="163"/>
    </row>
    <row r="12" spans="1:26" ht="26.25" thickBot="1">
      <c r="A12" s="165">
        <v>1</v>
      </c>
      <c r="B12" s="166">
        <v>2</v>
      </c>
      <c r="C12" s="165" t="s">
        <v>154</v>
      </c>
      <c r="D12" s="167">
        <v>4</v>
      </c>
      <c r="E12" s="167">
        <v>5</v>
      </c>
      <c r="F12" s="167">
        <v>6</v>
      </c>
      <c r="G12" s="166">
        <v>7</v>
      </c>
      <c r="H12" s="165" t="s">
        <v>155</v>
      </c>
      <c r="I12" s="167">
        <v>9</v>
      </c>
      <c r="J12" s="167">
        <v>10</v>
      </c>
      <c r="K12" s="167">
        <v>11</v>
      </c>
      <c r="L12" s="166">
        <v>12</v>
      </c>
      <c r="M12" s="165" t="s">
        <v>156</v>
      </c>
      <c r="N12" s="167" t="s">
        <v>157</v>
      </c>
      <c r="O12" s="167" t="s">
        <v>158</v>
      </c>
      <c r="P12" s="167" t="s">
        <v>159</v>
      </c>
      <c r="Q12" s="166" t="s">
        <v>160</v>
      </c>
      <c r="R12" s="168">
        <v>18</v>
      </c>
      <c r="S12" s="163"/>
      <c r="T12" s="163"/>
      <c r="U12" s="163"/>
      <c r="V12" s="163"/>
      <c r="W12" s="163"/>
      <c r="X12" s="163"/>
      <c r="Y12" s="163"/>
      <c r="Z12" s="163"/>
    </row>
    <row r="13" spans="1:18" ht="15">
      <c r="A13" s="169" t="s">
        <v>97</v>
      </c>
      <c r="B13" s="170"/>
      <c r="C13" s="171">
        <f>D13+E13+F13+G13</f>
        <v>617324.78</v>
      </c>
      <c r="D13" s="172">
        <v>135783.5</v>
      </c>
      <c r="E13" s="172">
        <v>152935</v>
      </c>
      <c r="F13" s="172"/>
      <c r="G13" s="173">
        <v>328606.28</v>
      </c>
      <c r="H13" s="174">
        <f>I13+J13+K13+L13</f>
        <v>617324.78</v>
      </c>
      <c r="I13" s="261">
        <f>'Касс. план Обл. бюдж.'!D19</f>
        <v>135783.5</v>
      </c>
      <c r="J13" s="261">
        <f>'Касс.пл. ХМАО'!D19</f>
        <v>152935</v>
      </c>
      <c r="K13" s="261">
        <f>'Субсидия (50500)'!D19</f>
        <v>0</v>
      </c>
      <c r="L13" s="262">
        <f>'Касс.пл.Внеб.(50300)СВОД'!D19</f>
        <v>328606.28</v>
      </c>
      <c r="M13" s="175">
        <f>N13+O13+P13+Q13</f>
        <v>0</v>
      </c>
      <c r="N13" s="176">
        <f>D13-I13</f>
        <v>0</v>
      </c>
      <c r="O13" s="176">
        <f>E13-J13</f>
        <v>0</v>
      </c>
      <c r="P13" s="176">
        <f>F13-K13</f>
        <v>0</v>
      </c>
      <c r="Q13" s="177">
        <f>G13-L13</f>
        <v>0</v>
      </c>
      <c r="R13" s="178"/>
    </row>
    <row r="14" spans="1:18" ht="56.25" customHeight="1">
      <c r="A14" s="179" t="s">
        <v>37</v>
      </c>
      <c r="B14" s="180"/>
      <c r="C14" s="181">
        <f>D14+E14+F14+G14</f>
        <v>217535831.27</v>
      </c>
      <c r="D14" s="182">
        <f>D22-D13</f>
        <v>148495273.59</v>
      </c>
      <c r="E14" s="182">
        <f>E22-E13</f>
        <v>46664000</v>
      </c>
      <c r="F14" s="182">
        <f>F22-F13</f>
        <v>0</v>
      </c>
      <c r="G14" s="183">
        <f>G22-G13</f>
        <v>22376557.68</v>
      </c>
      <c r="H14" s="171">
        <f>I14+J14+K14+L14</f>
        <v>220242243.23</v>
      </c>
      <c r="I14" s="182">
        <f aca="true" t="shared" si="0" ref="I14:Q14">I22-I13</f>
        <v>148495273.59</v>
      </c>
      <c r="J14" s="182">
        <f t="shared" si="0"/>
        <v>46664000</v>
      </c>
      <c r="K14" s="182">
        <f t="shared" si="0"/>
        <v>0</v>
      </c>
      <c r="L14" s="184">
        <f t="shared" si="0"/>
        <v>25082969.639999997</v>
      </c>
      <c r="M14" s="185">
        <f t="shared" si="0"/>
        <v>2706411.959999997</v>
      </c>
      <c r="N14" s="186">
        <f t="shared" si="0"/>
        <v>0</v>
      </c>
      <c r="O14" s="186">
        <f t="shared" si="0"/>
        <v>0</v>
      </c>
      <c r="P14" s="186">
        <f t="shared" si="0"/>
        <v>0</v>
      </c>
      <c r="Q14" s="186">
        <f t="shared" si="0"/>
        <v>2706411.959999997</v>
      </c>
      <c r="R14" s="187" t="s">
        <v>235</v>
      </c>
    </row>
    <row r="15" spans="1:18" ht="15">
      <c r="A15" s="188" t="s">
        <v>33</v>
      </c>
      <c r="B15" s="180"/>
      <c r="C15" s="181"/>
      <c r="D15" s="189"/>
      <c r="E15" s="189"/>
      <c r="F15" s="189"/>
      <c r="G15" s="190"/>
      <c r="H15" s="181"/>
      <c r="I15" s="189"/>
      <c r="J15" s="189"/>
      <c r="K15" s="189"/>
      <c r="L15" s="191"/>
      <c r="M15" s="185"/>
      <c r="N15" s="192"/>
      <c r="O15" s="192"/>
      <c r="P15" s="192"/>
      <c r="Q15" s="193"/>
      <c r="R15" s="194"/>
    </row>
    <row r="16" spans="1:18" ht="30">
      <c r="A16" s="179" t="s">
        <v>161</v>
      </c>
      <c r="B16" s="180"/>
      <c r="C16" s="181">
        <f>C18+C19</f>
        <v>195159273.59</v>
      </c>
      <c r="D16" s="189"/>
      <c r="E16" s="189"/>
      <c r="F16" s="189"/>
      <c r="G16" s="190"/>
      <c r="H16" s="181">
        <f>H18+H19</f>
        <v>195159273.59</v>
      </c>
      <c r="I16" s="189"/>
      <c r="J16" s="189"/>
      <c r="K16" s="189"/>
      <c r="L16" s="191"/>
      <c r="M16" s="185">
        <f>N16+O16+P16+Q16</f>
        <v>0</v>
      </c>
      <c r="N16" s="192">
        <f>I16-D16</f>
        <v>0</v>
      </c>
      <c r="O16" s="192">
        <f>J16-E16</f>
        <v>0</v>
      </c>
      <c r="P16" s="192">
        <f>K16-F16</f>
        <v>0</v>
      </c>
      <c r="Q16" s="192">
        <f>L16-G16</f>
        <v>0</v>
      </c>
      <c r="R16" s="194"/>
    </row>
    <row r="17" spans="1:18" ht="15">
      <c r="A17" s="188" t="s">
        <v>33</v>
      </c>
      <c r="B17" s="180"/>
      <c r="C17" s="181"/>
      <c r="D17" s="189"/>
      <c r="E17" s="189"/>
      <c r="F17" s="189"/>
      <c r="G17" s="190"/>
      <c r="H17" s="181"/>
      <c r="I17" s="189"/>
      <c r="J17" s="189"/>
      <c r="K17" s="189"/>
      <c r="L17" s="191"/>
      <c r="M17" s="185"/>
      <c r="N17" s="192">
        <f aca="true" t="shared" si="1" ref="N17:Q28">I17-D17</f>
        <v>0</v>
      </c>
      <c r="O17" s="192">
        <f t="shared" si="1"/>
        <v>0</v>
      </c>
      <c r="P17" s="192">
        <f t="shared" si="1"/>
        <v>0</v>
      </c>
      <c r="Q17" s="192">
        <f t="shared" si="1"/>
        <v>0</v>
      </c>
      <c r="R17" s="194"/>
    </row>
    <row r="18" spans="1:18" ht="15">
      <c r="A18" s="179" t="s">
        <v>125</v>
      </c>
      <c r="B18" s="180"/>
      <c r="C18" s="181">
        <f>D14</f>
        <v>148495273.59</v>
      </c>
      <c r="D18" s="189">
        <f>C18</f>
        <v>148495273.59</v>
      </c>
      <c r="E18" s="189"/>
      <c r="F18" s="189"/>
      <c r="G18" s="190"/>
      <c r="H18" s="181">
        <f>I14</f>
        <v>148495273.59</v>
      </c>
      <c r="I18" s="189">
        <f>H18</f>
        <v>148495273.59</v>
      </c>
      <c r="J18" s="189"/>
      <c r="K18" s="189"/>
      <c r="L18" s="191"/>
      <c r="M18" s="185">
        <f aca="true" t="shared" si="2" ref="M18:M28">N18+O18+P18+Q18</f>
        <v>0</v>
      </c>
      <c r="N18" s="192">
        <f t="shared" si="1"/>
        <v>0</v>
      </c>
      <c r="O18" s="192">
        <f t="shared" si="1"/>
        <v>0</v>
      </c>
      <c r="P18" s="192">
        <f t="shared" si="1"/>
        <v>0</v>
      </c>
      <c r="Q18" s="192">
        <f t="shared" si="1"/>
        <v>0</v>
      </c>
      <c r="R18" s="187"/>
    </row>
    <row r="19" spans="1:18" ht="30">
      <c r="A19" s="179" t="s">
        <v>173</v>
      </c>
      <c r="B19" s="180"/>
      <c r="C19" s="181">
        <f>E14</f>
        <v>46664000</v>
      </c>
      <c r="D19" s="189"/>
      <c r="E19" s="189">
        <f>C19</f>
        <v>46664000</v>
      </c>
      <c r="F19" s="189"/>
      <c r="G19" s="190"/>
      <c r="H19" s="181">
        <f>J14</f>
        <v>46664000</v>
      </c>
      <c r="I19" s="189"/>
      <c r="J19" s="189">
        <f>H19</f>
        <v>46664000</v>
      </c>
      <c r="K19" s="189"/>
      <c r="L19" s="191"/>
      <c r="M19" s="185">
        <f t="shared" si="2"/>
        <v>0</v>
      </c>
      <c r="N19" s="192">
        <f t="shared" si="1"/>
        <v>0</v>
      </c>
      <c r="O19" s="192">
        <f t="shared" si="1"/>
        <v>0</v>
      </c>
      <c r="P19" s="192">
        <f t="shared" si="1"/>
        <v>0</v>
      </c>
      <c r="Q19" s="192">
        <f t="shared" si="1"/>
        <v>0</v>
      </c>
      <c r="R19" s="194"/>
    </row>
    <row r="20" spans="1:18" ht="15">
      <c r="A20" s="179" t="s">
        <v>126</v>
      </c>
      <c r="B20" s="180"/>
      <c r="C20" s="181">
        <f>F14</f>
        <v>0</v>
      </c>
      <c r="D20" s="189"/>
      <c r="E20" s="189"/>
      <c r="F20" s="189">
        <f>C20</f>
        <v>0</v>
      </c>
      <c r="G20" s="190"/>
      <c r="H20" s="181">
        <f>K14</f>
        <v>0</v>
      </c>
      <c r="I20" s="189"/>
      <c r="J20" s="189"/>
      <c r="K20" s="189">
        <f>H20</f>
        <v>0</v>
      </c>
      <c r="L20" s="191"/>
      <c r="M20" s="185">
        <f t="shared" si="2"/>
        <v>0</v>
      </c>
      <c r="N20" s="192">
        <f t="shared" si="1"/>
        <v>0</v>
      </c>
      <c r="O20" s="192">
        <f t="shared" si="1"/>
        <v>0</v>
      </c>
      <c r="P20" s="192">
        <f t="shared" si="1"/>
        <v>0</v>
      </c>
      <c r="Q20" s="192">
        <f t="shared" si="1"/>
        <v>0</v>
      </c>
      <c r="R20" s="187"/>
    </row>
    <row r="21" spans="1:18" ht="15">
      <c r="A21" s="179" t="s">
        <v>128</v>
      </c>
      <c r="B21" s="180"/>
      <c r="C21" s="181">
        <f>G14</f>
        <v>22376557.68</v>
      </c>
      <c r="D21" s="189"/>
      <c r="E21" s="189"/>
      <c r="F21" s="189"/>
      <c r="G21" s="190">
        <f>C21</f>
        <v>22376557.68</v>
      </c>
      <c r="H21" s="181">
        <f>L14</f>
        <v>25082969.639999997</v>
      </c>
      <c r="I21" s="189"/>
      <c r="J21" s="189"/>
      <c r="K21" s="189"/>
      <c r="L21" s="191">
        <f>H21</f>
        <v>25082969.639999997</v>
      </c>
      <c r="M21" s="185">
        <f t="shared" si="2"/>
        <v>2706411.959999997</v>
      </c>
      <c r="N21" s="192">
        <f t="shared" si="1"/>
        <v>0</v>
      </c>
      <c r="O21" s="192">
        <f t="shared" si="1"/>
        <v>0</v>
      </c>
      <c r="P21" s="192">
        <f t="shared" si="1"/>
        <v>0</v>
      </c>
      <c r="Q21" s="192">
        <f t="shared" si="1"/>
        <v>2706411.959999997</v>
      </c>
      <c r="R21" s="187"/>
    </row>
    <row r="22" spans="1:18" ht="30" customHeight="1">
      <c r="A22" s="179" t="s">
        <v>38</v>
      </c>
      <c r="B22" s="180"/>
      <c r="C22" s="181">
        <f>D22+E22+F22+G22</f>
        <v>218153156.05</v>
      </c>
      <c r="D22" s="182">
        <f aca="true" t="shared" si="3" ref="D22:L22">D24+D28+D40+D43+D48+D59+D47</f>
        <v>148631057.09</v>
      </c>
      <c r="E22" s="182">
        <f t="shared" si="3"/>
        <v>46816935</v>
      </c>
      <c r="F22" s="182">
        <f t="shared" si="3"/>
        <v>0</v>
      </c>
      <c r="G22" s="183">
        <f t="shared" si="3"/>
        <v>22705163.96</v>
      </c>
      <c r="H22" s="181">
        <f t="shared" si="3"/>
        <v>220859568.01</v>
      </c>
      <c r="I22" s="182">
        <f t="shared" si="3"/>
        <v>148631057.09</v>
      </c>
      <c r="J22" s="182">
        <f t="shared" si="3"/>
        <v>46816935</v>
      </c>
      <c r="K22" s="182">
        <f t="shared" si="3"/>
        <v>0</v>
      </c>
      <c r="L22" s="182">
        <f t="shared" si="3"/>
        <v>25411575.919999998</v>
      </c>
      <c r="M22" s="185">
        <f t="shared" si="2"/>
        <v>2706411.959999997</v>
      </c>
      <c r="N22" s="186">
        <f t="shared" si="1"/>
        <v>0</v>
      </c>
      <c r="O22" s="186">
        <f t="shared" si="1"/>
        <v>0</v>
      </c>
      <c r="P22" s="186">
        <f t="shared" si="1"/>
        <v>0</v>
      </c>
      <c r="Q22" s="186">
        <f t="shared" si="1"/>
        <v>2706411.959999997</v>
      </c>
      <c r="R22" s="187"/>
    </row>
    <row r="23" spans="1:18" ht="15">
      <c r="A23" s="188" t="s">
        <v>33</v>
      </c>
      <c r="B23" s="180"/>
      <c r="C23" s="181"/>
      <c r="D23" s="195"/>
      <c r="E23" s="195"/>
      <c r="F23" s="195"/>
      <c r="G23" s="196"/>
      <c r="H23" s="181"/>
      <c r="I23" s="195"/>
      <c r="J23" s="195"/>
      <c r="K23" s="195"/>
      <c r="L23" s="197"/>
      <c r="M23" s="185"/>
      <c r="N23" s="192">
        <f t="shared" si="1"/>
        <v>0</v>
      </c>
      <c r="O23" s="192">
        <f t="shared" si="1"/>
        <v>0</v>
      </c>
      <c r="P23" s="192">
        <f t="shared" si="1"/>
        <v>0</v>
      </c>
      <c r="Q23" s="192">
        <f t="shared" si="1"/>
        <v>0</v>
      </c>
      <c r="R23" s="194"/>
    </row>
    <row r="24" spans="1:18" ht="31.5">
      <c r="A24" s="198" t="s">
        <v>105</v>
      </c>
      <c r="B24" s="199">
        <v>210</v>
      </c>
      <c r="C24" s="181">
        <f aca="true" t="shared" si="4" ref="C24:C64">D24+E24+F24+G24</f>
        <v>113568072</v>
      </c>
      <c r="D24" s="182">
        <f>D25+D26+D27</f>
        <v>69825759</v>
      </c>
      <c r="E24" s="182">
        <f aca="true" t="shared" si="5" ref="E24:L24">E25+E26+E27</f>
        <v>31077309</v>
      </c>
      <c r="F24" s="182">
        <f t="shared" si="5"/>
        <v>0</v>
      </c>
      <c r="G24" s="183">
        <f t="shared" si="5"/>
        <v>12665004</v>
      </c>
      <c r="H24" s="181">
        <f t="shared" si="5"/>
        <v>113568072.11</v>
      </c>
      <c r="I24" s="182">
        <f t="shared" si="5"/>
        <v>69825759</v>
      </c>
      <c r="J24" s="182">
        <f t="shared" si="5"/>
        <v>31077309</v>
      </c>
      <c r="K24" s="182">
        <f t="shared" si="5"/>
        <v>0</v>
      </c>
      <c r="L24" s="184">
        <f t="shared" si="5"/>
        <v>12665004.11</v>
      </c>
      <c r="M24" s="307">
        <f t="shared" si="2"/>
        <v>0.10999999940395355</v>
      </c>
      <c r="N24" s="186">
        <f t="shared" si="1"/>
        <v>0</v>
      </c>
      <c r="O24" s="186">
        <f t="shared" si="1"/>
        <v>0</v>
      </c>
      <c r="P24" s="186">
        <f t="shared" si="1"/>
        <v>0</v>
      </c>
      <c r="Q24" s="308">
        <f t="shared" si="1"/>
        <v>0.10999999940395355</v>
      </c>
      <c r="R24" s="187"/>
    </row>
    <row r="25" spans="1:18" ht="15">
      <c r="A25" s="179" t="s">
        <v>39</v>
      </c>
      <c r="B25" s="180">
        <v>211</v>
      </c>
      <c r="C25" s="181">
        <f t="shared" si="4"/>
        <v>87480184</v>
      </c>
      <c r="D25" s="295">
        <v>53629674</v>
      </c>
      <c r="E25" s="200">
        <v>23825506</v>
      </c>
      <c r="F25" s="200"/>
      <c r="G25" s="201">
        <v>10025004</v>
      </c>
      <c r="H25" s="181">
        <f aca="true" t="shared" si="6" ref="H25:H64">I25+J25+K25+L25</f>
        <v>87480184.11</v>
      </c>
      <c r="I25" s="189">
        <f>'Касс. план Обл. бюдж.'!D25</f>
        <v>53629674</v>
      </c>
      <c r="J25" s="189">
        <f>'Касс.пл. ХМАО'!D25</f>
        <v>23825506</v>
      </c>
      <c r="K25" s="189">
        <f>'Субсидия (50500)'!D24</f>
        <v>0</v>
      </c>
      <c r="L25" s="190">
        <f>'Касс.пл.Внеб.(50300)СВОД'!D31</f>
        <v>10025004.11</v>
      </c>
      <c r="M25" s="307">
        <f t="shared" si="2"/>
        <v>0.10999999940395355</v>
      </c>
      <c r="N25" s="192">
        <f t="shared" si="1"/>
        <v>0</v>
      </c>
      <c r="O25" s="192">
        <f t="shared" si="1"/>
        <v>0</v>
      </c>
      <c r="P25" s="192">
        <f t="shared" si="1"/>
        <v>0</v>
      </c>
      <c r="Q25" s="309">
        <f t="shared" si="1"/>
        <v>0.10999999940395355</v>
      </c>
      <c r="R25" s="187"/>
    </row>
    <row r="26" spans="1:18" ht="15">
      <c r="A26" s="179" t="s">
        <v>41</v>
      </c>
      <c r="B26" s="180">
        <v>212</v>
      </c>
      <c r="C26" s="181">
        <f t="shared" si="4"/>
        <v>0</v>
      </c>
      <c r="D26" s="295"/>
      <c r="E26" s="200"/>
      <c r="F26" s="200"/>
      <c r="G26" s="201"/>
      <c r="H26" s="181">
        <f t="shared" si="6"/>
        <v>0</v>
      </c>
      <c r="I26" s="189">
        <f>'Касс. план Обл. бюдж.'!D26</f>
        <v>0</v>
      </c>
      <c r="J26" s="189">
        <f>'Касс.пл. ХМАО'!D26</f>
        <v>0</v>
      </c>
      <c r="K26" s="189">
        <f>'Субсидия (50500)'!D25</f>
        <v>0</v>
      </c>
      <c r="L26" s="190">
        <f>'Касс.пл.Внеб.(50300)СВОД'!D32</f>
        <v>0</v>
      </c>
      <c r="M26" s="185">
        <f t="shared" si="2"/>
        <v>0</v>
      </c>
      <c r="N26" s="192">
        <f t="shared" si="1"/>
        <v>0</v>
      </c>
      <c r="O26" s="192">
        <f t="shared" si="1"/>
        <v>0</v>
      </c>
      <c r="P26" s="192">
        <f t="shared" si="1"/>
        <v>0</v>
      </c>
      <c r="Q26" s="192">
        <f t="shared" si="1"/>
        <v>0</v>
      </c>
      <c r="R26" s="194"/>
    </row>
    <row r="27" spans="1:18" ht="15">
      <c r="A27" s="179" t="s">
        <v>42</v>
      </c>
      <c r="B27" s="180">
        <v>213</v>
      </c>
      <c r="C27" s="181">
        <f t="shared" si="4"/>
        <v>26087888</v>
      </c>
      <c r="D27" s="295">
        <v>16196085</v>
      </c>
      <c r="E27" s="200">
        <v>7251803</v>
      </c>
      <c r="F27" s="200"/>
      <c r="G27" s="201">
        <v>2640000</v>
      </c>
      <c r="H27" s="181">
        <f t="shared" si="6"/>
        <v>26087888</v>
      </c>
      <c r="I27" s="189">
        <f>'Касс. план Обл. бюдж.'!D27</f>
        <v>16196085</v>
      </c>
      <c r="J27" s="189">
        <f>'Касс.пл. ХМАО'!D27</f>
        <v>7251803</v>
      </c>
      <c r="K27" s="189">
        <f>'Субсидия (50500)'!D26</f>
        <v>0</v>
      </c>
      <c r="L27" s="190">
        <f>'Касс.пл.Внеб.(50300)СВОД'!D33</f>
        <v>2640000</v>
      </c>
      <c r="M27" s="185">
        <f t="shared" si="2"/>
        <v>0</v>
      </c>
      <c r="N27" s="192">
        <f t="shared" si="1"/>
        <v>0</v>
      </c>
      <c r="O27" s="192">
        <f t="shared" si="1"/>
        <v>0</v>
      </c>
      <c r="P27" s="192">
        <f t="shared" si="1"/>
        <v>0</v>
      </c>
      <c r="Q27" s="192">
        <f t="shared" si="1"/>
        <v>0</v>
      </c>
      <c r="R27" s="187"/>
    </row>
    <row r="28" spans="1:18" ht="15.75">
      <c r="A28" s="198" t="s">
        <v>44</v>
      </c>
      <c r="B28" s="199">
        <v>220</v>
      </c>
      <c r="C28" s="181">
        <f t="shared" si="4"/>
        <v>63877233.95</v>
      </c>
      <c r="D28" s="182">
        <f>D30+D31+D32+D33+D34+D37</f>
        <v>54155023.09</v>
      </c>
      <c r="E28" s="202">
        <f aca="true" t="shared" si="7" ref="E28:L28">E30+E31+E32+E33+E34+E37</f>
        <v>7103460.859999999</v>
      </c>
      <c r="F28" s="202">
        <f t="shared" si="7"/>
        <v>0</v>
      </c>
      <c r="G28" s="183">
        <f t="shared" si="7"/>
        <v>2618750</v>
      </c>
      <c r="H28" s="181">
        <f t="shared" si="7"/>
        <v>63882143.010000005</v>
      </c>
      <c r="I28" s="182">
        <f>I30+I31+I32+I33+I34+I37</f>
        <v>54143022.150000006</v>
      </c>
      <c r="J28" s="182">
        <f t="shared" si="7"/>
        <v>7103460.859999999</v>
      </c>
      <c r="K28" s="182">
        <f>K30+K31+K32+K33+K34+K37</f>
        <v>0</v>
      </c>
      <c r="L28" s="184">
        <f t="shared" si="7"/>
        <v>2635660</v>
      </c>
      <c r="M28" s="185">
        <f t="shared" si="2"/>
        <v>4909.060000002384</v>
      </c>
      <c r="N28" s="186">
        <f t="shared" si="1"/>
        <v>-12000.939999997616</v>
      </c>
      <c r="O28" s="186">
        <f t="shared" si="1"/>
        <v>0</v>
      </c>
      <c r="P28" s="186">
        <f t="shared" si="1"/>
        <v>0</v>
      </c>
      <c r="Q28" s="186">
        <f t="shared" si="1"/>
        <v>16910</v>
      </c>
      <c r="R28" s="194"/>
    </row>
    <row r="29" spans="1:18" ht="11.25" customHeight="1">
      <c r="A29" s="188" t="s">
        <v>32</v>
      </c>
      <c r="B29" s="180"/>
      <c r="C29" s="181"/>
      <c r="D29" s="200"/>
      <c r="E29" s="203"/>
      <c r="F29" s="203"/>
      <c r="G29" s="201"/>
      <c r="H29" s="181"/>
      <c r="I29" s="189"/>
      <c r="J29" s="189"/>
      <c r="K29" s="189"/>
      <c r="L29" s="191"/>
      <c r="M29" s="185">
        <f aca="true" t="shared" si="8" ref="M29:M47">N29+O29+P29+Q29</f>
        <v>0</v>
      </c>
      <c r="N29" s="186">
        <f aca="true" t="shared" si="9" ref="N29:N47">I29-D29</f>
        <v>0</v>
      </c>
      <c r="O29" s="186">
        <f aca="true" t="shared" si="10" ref="O29:O47">J29-E29</f>
        <v>0</v>
      </c>
      <c r="P29" s="186">
        <f aca="true" t="shared" si="11" ref="P29:P47">K29-F29</f>
        <v>0</v>
      </c>
      <c r="Q29" s="186">
        <f aca="true" t="shared" si="12" ref="Q29:Q47">L29-G29</f>
        <v>0</v>
      </c>
      <c r="R29" s="194"/>
    </row>
    <row r="30" spans="1:18" ht="15">
      <c r="A30" s="179" t="s">
        <v>46</v>
      </c>
      <c r="B30" s="180">
        <v>221</v>
      </c>
      <c r="C30" s="181">
        <f t="shared" si="4"/>
        <v>372000</v>
      </c>
      <c r="D30" s="200">
        <v>247000</v>
      </c>
      <c r="E30" s="200">
        <v>81000</v>
      </c>
      <c r="F30" s="200"/>
      <c r="G30" s="201">
        <v>44000</v>
      </c>
      <c r="H30" s="181">
        <f>I30+J30+K30+L30</f>
        <v>372200</v>
      </c>
      <c r="I30" s="189">
        <f>'Касс. план Обл. бюдж.'!D30</f>
        <v>247000</v>
      </c>
      <c r="J30" s="189">
        <f>'Касс.пл. ХМАО'!D30</f>
        <v>81000</v>
      </c>
      <c r="K30" s="189">
        <f>'Субсидия (50500)'!D29</f>
        <v>0</v>
      </c>
      <c r="L30" s="190">
        <f>'Касс.пл.Внеб.(50300)СВОД'!D36</f>
        <v>44200</v>
      </c>
      <c r="M30" s="185">
        <f t="shared" si="8"/>
        <v>200</v>
      </c>
      <c r="N30" s="186">
        <f t="shared" si="9"/>
        <v>0</v>
      </c>
      <c r="O30" s="186">
        <f t="shared" si="10"/>
        <v>0</v>
      </c>
      <c r="P30" s="186">
        <f t="shared" si="11"/>
        <v>0</v>
      </c>
      <c r="Q30" s="186">
        <f t="shared" si="12"/>
        <v>200</v>
      </c>
      <c r="R30" s="194"/>
    </row>
    <row r="31" spans="1:18" ht="15">
      <c r="A31" s="179" t="s">
        <v>48</v>
      </c>
      <c r="B31" s="180">
        <v>222</v>
      </c>
      <c r="C31" s="181">
        <f t="shared" si="4"/>
        <v>40000</v>
      </c>
      <c r="D31" s="200"/>
      <c r="E31" s="200"/>
      <c r="F31" s="200"/>
      <c r="G31" s="201">
        <v>40000</v>
      </c>
      <c r="H31" s="181">
        <f t="shared" si="6"/>
        <v>34500</v>
      </c>
      <c r="I31" s="189">
        <f>'Касс. план Обл. бюдж.'!D31</f>
        <v>0</v>
      </c>
      <c r="J31" s="189">
        <f>'Касс.пл. ХМАО'!D31</f>
        <v>0</v>
      </c>
      <c r="K31" s="189">
        <f>'Субсидия (50500)'!D30</f>
        <v>0</v>
      </c>
      <c r="L31" s="190">
        <f>'Касс.пл.Внеб.(50300)СВОД'!D37</f>
        <v>34500</v>
      </c>
      <c r="M31" s="185">
        <f t="shared" si="8"/>
        <v>-5500</v>
      </c>
      <c r="N31" s="186">
        <f t="shared" si="9"/>
        <v>0</v>
      </c>
      <c r="O31" s="186">
        <f t="shared" si="10"/>
        <v>0</v>
      </c>
      <c r="P31" s="186">
        <f t="shared" si="11"/>
        <v>0</v>
      </c>
      <c r="Q31" s="186">
        <f t="shared" si="12"/>
        <v>-5500</v>
      </c>
      <c r="R31" s="194"/>
    </row>
    <row r="32" spans="1:18" ht="16.5" customHeight="1">
      <c r="A32" s="179" t="s">
        <v>50</v>
      </c>
      <c r="B32" s="180">
        <v>223</v>
      </c>
      <c r="C32" s="181">
        <f t="shared" si="4"/>
        <v>9573000</v>
      </c>
      <c r="D32" s="295">
        <v>5452000</v>
      </c>
      <c r="E32" s="295">
        <v>2670000</v>
      </c>
      <c r="F32" s="200"/>
      <c r="G32" s="201">
        <v>1451000</v>
      </c>
      <c r="H32" s="181">
        <f t="shared" si="6"/>
        <v>9478288.01</v>
      </c>
      <c r="I32" s="189">
        <f>'Касс. план Обл. бюдж.'!D32</f>
        <v>5452000</v>
      </c>
      <c r="J32" s="189">
        <f>'Касс.пл. ХМАО'!D32</f>
        <v>2670000</v>
      </c>
      <c r="K32" s="189">
        <f>'Субсидия (50500)'!D31</f>
        <v>0</v>
      </c>
      <c r="L32" s="190">
        <f>'Касс.пл.Внеб.(50300)СВОД'!D38</f>
        <v>1356288.01</v>
      </c>
      <c r="M32" s="185">
        <f t="shared" si="8"/>
        <v>-94711.98999999999</v>
      </c>
      <c r="N32" s="186">
        <f t="shared" si="9"/>
        <v>0</v>
      </c>
      <c r="O32" s="186">
        <f t="shared" si="10"/>
        <v>0</v>
      </c>
      <c r="P32" s="186">
        <f t="shared" si="11"/>
        <v>0</v>
      </c>
      <c r="Q32" s="186">
        <f t="shared" si="12"/>
        <v>-94711.98999999999</v>
      </c>
      <c r="R32" s="271"/>
    </row>
    <row r="33" spans="1:18" ht="15">
      <c r="A33" s="179" t="s">
        <v>52</v>
      </c>
      <c r="B33" s="180">
        <v>224</v>
      </c>
      <c r="C33" s="181">
        <f t="shared" si="4"/>
        <v>0</v>
      </c>
      <c r="D33" s="200"/>
      <c r="E33" s="200"/>
      <c r="F33" s="200"/>
      <c r="G33" s="201"/>
      <c r="H33" s="181">
        <f t="shared" si="6"/>
        <v>0</v>
      </c>
      <c r="I33" s="189">
        <f>'Касс. план Обл. бюдж.'!D33</f>
        <v>0</v>
      </c>
      <c r="J33" s="189">
        <f>'Касс.пл. ХМАО'!D33</f>
        <v>0</v>
      </c>
      <c r="K33" s="189">
        <f>'Субсидия (50500)'!D32</f>
        <v>0</v>
      </c>
      <c r="L33" s="190">
        <f>'Касс.пл.Внеб.(50300)СВОД'!D39</f>
        <v>0</v>
      </c>
      <c r="M33" s="185">
        <f t="shared" si="8"/>
        <v>0</v>
      </c>
      <c r="N33" s="186">
        <f t="shared" si="9"/>
        <v>0</v>
      </c>
      <c r="O33" s="186">
        <f t="shared" si="10"/>
        <v>0</v>
      </c>
      <c r="P33" s="186">
        <f t="shared" si="11"/>
        <v>0</v>
      </c>
      <c r="Q33" s="186">
        <f t="shared" si="12"/>
        <v>0</v>
      </c>
      <c r="R33" s="194"/>
    </row>
    <row r="34" spans="1:18" ht="15">
      <c r="A34" s="179" t="s">
        <v>54</v>
      </c>
      <c r="B34" s="180">
        <v>225</v>
      </c>
      <c r="C34" s="181">
        <f t="shared" si="4"/>
        <v>49965665.99000001</v>
      </c>
      <c r="D34" s="200">
        <v>45810776.09</v>
      </c>
      <c r="E34" s="200">
        <v>3571787.02</v>
      </c>
      <c r="F34" s="200"/>
      <c r="G34" s="201">
        <v>583102.88</v>
      </c>
      <c r="H34" s="181">
        <f t="shared" si="6"/>
        <v>49988075.99000001</v>
      </c>
      <c r="I34" s="189">
        <f>'Касс. план Обл. бюдж.'!D34</f>
        <v>45810776.09</v>
      </c>
      <c r="J34" s="189">
        <f>'Касс.пл. ХМАО'!D34</f>
        <v>3571787.02</v>
      </c>
      <c r="K34" s="189">
        <f>'Субсидия (50500)'!D33</f>
        <v>0</v>
      </c>
      <c r="L34" s="190">
        <f>'Касс.пл.Внеб.(50300)СВОД'!D40</f>
        <v>605512.88</v>
      </c>
      <c r="M34" s="185">
        <f t="shared" si="8"/>
        <v>22410</v>
      </c>
      <c r="N34" s="186">
        <f t="shared" si="9"/>
        <v>0</v>
      </c>
      <c r="O34" s="186">
        <f t="shared" si="10"/>
        <v>0</v>
      </c>
      <c r="P34" s="186">
        <f t="shared" si="11"/>
        <v>0</v>
      </c>
      <c r="Q34" s="186">
        <f t="shared" si="12"/>
        <v>22410</v>
      </c>
      <c r="R34" s="187"/>
    </row>
    <row r="35" spans="1:18" ht="15">
      <c r="A35" s="179" t="s">
        <v>32</v>
      </c>
      <c r="B35" s="180"/>
      <c r="C35" s="181"/>
      <c r="D35" s="200"/>
      <c r="E35" s="200"/>
      <c r="F35" s="200"/>
      <c r="G35" s="201"/>
      <c r="H35" s="181">
        <f t="shared" si="6"/>
        <v>0</v>
      </c>
      <c r="I35" s="189">
        <f>'Касс. план Обл. бюдж.'!D35</f>
        <v>0</v>
      </c>
      <c r="J35" s="189">
        <f>'Касс.пл. ХМАО'!D35</f>
        <v>0</v>
      </c>
      <c r="K35" s="189">
        <f>'Субсидия (50500)'!D34</f>
        <v>0</v>
      </c>
      <c r="L35" s="190">
        <f>'Касс.пл.Внеб.(50300)СВОД'!D41</f>
        <v>0</v>
      </c>
      <c r="M35" s="185">
        <f t="shared" si="8"/>
        <v>0</v>
      </c>
      <c r="N35" s="186">
        <f t="shared" si="9"/>
        <v>0</v>
      </c>
      <c r="O35" s="186">
        <f t="shared" si="10"/>
        <v>0</v>
      </c>
      <c r="P35" s="186">
        <f t="shared" si="11"/>
        <v>0</v>
      </c>
      <c r="Q35" s="186">
        <f t="shared" si="12"/>
        <v>0</v>
      </c>
      <c r="R35" s="187"/>
    </row>
    <row r="36" spans="1:18" ht="15">
      <c r="A36" s="179" t="s">
        <v>199</v>
      </c>
      <c r="B36" s="180"/>
      <c r="C36" s="181">
        <f t="shared" si="4"/>
        <v>450000</v>
      </c>
      <c r="D36" s="200">
        <v>269250</v>
      </c>
      <c r="E36" s="200">
        <v>116250</v>
      </c>
      <c r="F36" s="200"/>
      <c r="G36" s="201">
        <v>64500</v>
      </c>
      <c r="H36" s="181">
        <f t="shared" si="6"/>
        <v>450000</v>
      </c>
      <c r="I36" s="189">
        <f>'Касс. план Обл. бюдж.'!D36</f>
        <v>269250</v>
      </c>
      <c r="J36" s="189">
        <f>'Касс.пл. ХМАО'!D36</f>
        <v>116250</v>
      </c>
      <c r="K36" s="189">
        <f>'Субсидия (50500)'!D35</f>
        <v>0</v>
      </c>
      <c r="L36" s="190">
        <f>'Касс.пл.Внеб.(50300)СВОД'!D42</f>
        <v>64500</v>
      </c>
      <c r="M36" s="185">
        <f t="shared" si="8"/>
        <v>0</v>
      </c>
      <c r="N36" s="186">
        <f t="shared" si="9"/>
        <v>0</v>
      </c>
      <c r="O36" s="186">
        <f t="shared" si="10"/>
        <v>0</v>
      </c>
      <c r="P36" s="186">
        <f t="shared" si="11"/>
        <v>0</v>
      </c>
      <c r="Q36" s="186">
        <f t="shared" si="12"/>
        <v>0</v>
      </c>
      <c r="R36" s="187"/>
    </row>
    <row r="37" spans="1:18" ht="15">
      <c r="A37" s="179" t="s">
        <v>110</v>
      </c>
      <c r="B37" s="180">
        <v>226</v>
      </c>
      <c r="C37" s="181">
        <f t="shared" si="4"/>
        <v>3926567.96</v>
      </c>
      <c r="D37" s="200">
        <v>2645247</v>
      </c>
      <c r="E37" s="200">
        <v>780673.84</v>
      </c>
      <c r="F37" s="200"/>
      <c r="G37" s="201">
        <v>500647.12</v>
      </c>
      <c r="H37" s="181">
        <f t="shared" si="6"/>
        <v>4009079.01</v>
      </c>
      <c r="I37" s="189">
        <f>'Касс. план Обл. бюдж.'!D37</f>
        <v>2633246.06</v>
      </c>
      <c r="J37" s="189">
        <f>'Касс.пл. ХМАО'!D37</f>
        <v>780673.84</v>
      </c>
      <c r="K37" s="189">
        <f>'Субсидия (50500)'!D36</f>
        <v>0</v>
      </c>
      <c r="L37" s="190">
        <f>'Касс.пл.Внеб.(50300)СВОД'!D43</f>
        <v>595159.11</v>
      </c>
      <c r="M37" s="185">
        <f t="shared" si="8"/>
        <v>82511.05000000005</v>
      </c>
      <c r="N37" s="186">
        <f t="shared" si="9"/>
        <v>-12000.939999999944</v>
      </c>
      <c r="O37" s="186">
        <f t="shared" si="10"/>
        <v>0</v>
      </c>
      <c r="P37" s="186">
        <f t="shared" si="11"/>
        <v>0</v>
      </c>
      <c r="Q37" s="186">
        <f t="shared" si="12"/>
        <v>94511.98999999999</v>
      </c>
      <c r="R37" s="187"/>
    </row>
    <row r="38" spans="1:18" ht="15">
      <c r="A38" s="57" t="s">
        <v>32</v>
      </c>
      <c r="B38" s="180"/>
      <c r="C38" s="181"/>
      <c r="D38" s="200"/>
      <c r="E38" s="200"/>
      <c r="F38" s="200"/>
      <c r="G38" s="201"/>
      <c r="H38" s="181"/>
      <c r="I38" s="189">
        <f>'Касс. план Обл. бюдж.'!D38</f>
        <v>0</v>
      </c>
      <c r="J38" s="189">
        <f>'Касс.пл. ХМАО'!D38</f>
        <v>0</v>
      </c>
      <c r="K38" s="189">
        <f>'Субсидия (50500)'!D37</f>
        <v>0</v>
      </c>
      <c r="L38" s="190">
        <f>'Касс.пл.Внеб.(50300)СВОД'!D44</f>
        <v>0</v>
      </c>
      <c r="M38" s="185">
        <f t="shared" si="8"/>
        <v>0</v>
      </c>
      <c r="N38" s="186">
        <f t="shared" si="9"/>
        <v>0</v>
      </c>
      <c r="O38" s="186">
        <f t="shared" si="10"/>
        <v>0</v>
      </c>
      <c r="P38" s="186">
        <f t="shared" si="11"/>
        <v>0</v>
      </c>
      <c r="Q38" s="186">
        <f t="shared" si="12"/>
        <v>0</v>
      </c>
      <c r="R38" s="187"/>
    </row>
    <row r="39" spans="1:18" ht="15">
      <c r="A39" s="57" t="s">
        <v>200</v>
      </c>
      <c r="B39" s="180"/>
      <c r="C39" s="181">
        <f t="shared" si="4"/>
        <v>0</v>
      </c>
      <c r="D39" s="200"/>
      <c r="E39" s="200"/>
      <c r="F39" s="200"/>
      <c r="G39" s="201"/>
      <c r="H39" s="181"/>
      <c r="I39" s="189">
        <f>'Касс. план Обл. бюдж.'!D39</f>
        <v>0</v>
      </c>
      <c r="J39" s="189">
        <f>'Касс.пл. ХМАО'!D39</f>
        <v>0</v>
      </c>
      <c r="K39" s="189">
        <f>'Субсидия (50500)'!D38</f>
        <v>0</v>
      </c>
      <c r="L39" s="190">
        <f>'Касс.пл.Внеб.(50300)СВОД'!D45</f>
        <v>0</v>
      </c>
      <c r="M39" s="185">
        <f t="shared" si="8"/>
        <v>0</v>
      </c>
      <c r="N39" s="186">
        <f t="shared" si="9"/>
        <v>0</v>
      </c>
      <c r="O39" s="186">
        <f t="shared" si="10"/>
        <v>0</v>
      </c>
      <c r="P39" s="186">
        <f t="shared" si="11"/>
        <v>0</v>
      </c>
      <c r="Q39" s="186">
        <f t="shared" si="12"/>
        <v>0</v>
      </c>
      <c r="R39" s="187"/>
    </row>
    <row r="40" spans="1:18" ht="31.5">
      <c r="A40" s="198" t="s">
        <v>103</v>
      </c>
      <c r="B40" s="199">
        <v>240</v>
      </c>
      <c r="C40" s="204">
        <f t="shared" si="4"/>
        <v>0</v>
      </c>
      <c r="D40" s="202">
        <f>D42</f>
        <v>0</v>
      </c>
      <c r="E40" s="202">
        <f aca="true" t="shared" si="13" ref="E40:L40">E42</f>
        <v>0</v>
      </c>
      <c r="F40" s="202">
        <f t="shared" si="13"/>
        <v>0</v>
      </c>
      <c r="G40" s="205">
        <f t="shared" si="13"/>
        <v>0</v>
      </c>
      <c r="H40" s="181">
        <f t="shared" si="13"/>
        <v>0</v>
      </c>
      <c r="I40" s="182">
        <f t="shared" si="13"/>
        <v>0</v>
      </c>
      <c r="J40" s="182">
        <f t="shared" si="13"/>
        <v>0</v>
      </c>
      <c r="K40" s="182">
        <f t="shared" si="13"/>
        <v>0</v>
      </c>
      <c r="L40" s="184">
        <f t="shared" si="13"/>
        <v>0</v>
      </c>
      <c r="M40" s="185">
        <f t="shared" si="8"/>
        <v>0</v>
      </c>
      <c r="N40" s="186">
        <f t="shared" si="9"/>
        <v>0</v>
      </c>
      <c r="O40" s="186">
        <f t="shared" si="10"/>
        <v>0</v>
      </c>
      <c r="P40" s="186">
        <f t="shared" si="11"/>
        <v>0</v>
      </c>
      <c r="Q40" s="305">
        <f>L40-G40</f>
        <v>0</v>
      </c>
      <c r="R40" s="194"/>
    </row>
    <row r="41" spans="1:18" ht="12.75" customHeight="1">
      <c r="A41" s="188" t="s">
        <v>32</v>
      </c>
      <c r="B41" s="180"/>
      <c r="C41" s="204"/>
      <c r="D41" s="203"/>
      <c r="E41" s="203"/>
      <c r="F41" s="203"/>
      <c r="G41" s="206"/>
      <c r="H41" s="181"/>
      <c r="I41" s="189"/>
      <c r="J41" s="189"/>
      <c r="K41" s="189"/>
      <c r="L41" s="191"/>
      <c r="M41" s="185">
        <f t="shared" si="8"/>
        <v>0</v>
      </c>
      <c r="N41" s="186">
        <f t="shared" si="9"/>
        <v>0</v>
      </c>
      <c r="O41" s="186">
        <f t="shared" si="10"/>
        <v>0</v>
      </c>
      <c r="P41" s="186">
        <f t="shared" si="11"/>
        <v>0</v>
      </c>
      <c r="Q41" s="186">
        <f t="shared" si="12"/>
        <v>0</v>
      </c>
      <c r="R41" s="194"/>
    </row>
    <row r="42" spans="1:18" ht="30">
      <c r="A42" s="179" t="s">
        <v>104</v>
      </c>
      <c r="B42" s="180">
        <v>241</v>
      </c>
      <c r="C42" s="204">
        <f t="shared" si="4"/>
        <v>0</v>
      </c>
      <c r="D42" s="203"/>
      <c r="E42" s="203"/>
      <c r="F42" s="203"/>
      <c r="G42" s="206"/>
      <c r="H42" s="181">
        <f t="shared" si="6"/>
        <v>0</v>
      </c>
      <c r="I42" s="189">
        <f>'Касс. план Обл. бюдж.'!D42</f>
        <v>0</v>
      </c>
      <c r="J42" s="189">
        <f>'Касс.пл. ХМАО'!D42</f>
        <v>0</v>
      </c>
      <c r="K42" s="189">
        <f>'Субсидия (50500)'!D41</f>
        <v>0</v>
      </c>
      <c r="L42" s="190">
        <f>'Касс.пл.Внеб.(50300)СВОД'!D48</f>
        <v>0</v>
      </c>
      <c r="M42" s="185">
        <f t="shared" si="8"/>
        <v>0</v>
      </c>
      <c r="N42" s="186">
        <f t="shared" si="9"/>
        <v>0</v>
      </c>
      <c r="O42" s="186">
        <f t="shared" si="10"/>
        <v>0</v>
      </c>
      <c r="P42" s="186">
        <f t="shared" si="11"/>
        <v>0</v>
      </c>
      <c r="Q42" s="186">
        <f t="shared" si="12"/>
        <v>0</v>
      </c>
      <c r="R42" s="194"/>
    </row>
    <row r="43" spans="1:18" ht="15.75">
      <c r="A43" s="198" t="s">
        <v>56</v>
      </c>
      <c r="B43" s="199">
        <v>260</v>
      </c>
      <c r="C43" s="204">
        <f t="shared" si="4"/>
        <v>0</v>
      </c>
      <c r="D43" s="202">
        <f>D45+D46</f>
        <v>0</v>
      </c>
      <c r="E43" s="202">
        <f aca="true" t="shared" si="14" ref="E43:L43">E45+E46</f>
        <v>0</v>
      </c>
      <c r="F43" s="202">
        <f t="shared" si="14"/>
        <v>0</v>
      </c>
      <c r="G43" s="205">
        <f t="shared" si="14"/>
        <v>0</v>
      </c>
      <c r="H43" s="181">
        <f t="shared" si="14"/>
        <v>0</v>
      </c>
      <c r="I43" s="182">
        <f t="shared" si="14"/>
        <v>0</v>
      </c>
      <c r="J43" s="182">
        <f t="shared" si="14"/>
        <v>0</v>
      </c>
      <c r="K43" s="182">
        <f t="shared" si="14"/>
        <v>0</v>
      </c>
      <c r="L43" s="184">
        <f t="shared" si="14"/>
        <v>0</v>
      </c>
      <c r="M43" s="185">
        <f t="shared" si="8"/>
        <v>0</v>
      </c>
      <c r="N43" s="186">
        <f t="shared" si="9"/>
        <v>0</v>
      </c>
      <c r="O43" s="186">
        <f t="shared" si="10"/>
        <v>0</v>
      </c>
      <c r="P43" s="186">
        <f t="shared" si="11"/>
        <v>0</v>
      </c>
      <c r="Q43" s="186">
        <f t="shared" si="12"/>
        <v>0</v>
      </c>
      <c r="R43" s="194"/>
    </row>
    <row r="44" spans="1:18" ht="12" customHeight="1">
      <c r="A44" s="188" t="s">
        <v>32</v>
      </c>
      <c r="B44" s="180"/>
      <c r="C44" s="204">
        <f t="shared" si="4"/>
        <v>0</v>
      </c>
      <c r="D44" s="203"/>
      <c r="E44" s="203"/>
      <c r="F44" s="203"/>
      <c r="G44" s="206"/>
      <c r="H44" s="181"/>
      <c r="I44" s="189"/>
      <c r="J44" s="189"/>
      <c r="K44" s="189"/>
      <c r="L44" s="191"/>
      <c r="M44" s="185">
        <f t="shared" si="8"/>
        <v>0</v>
      </c>
      <c r="N44" s="186">
        <f t="shared" si="9"/>
        <v>0</v>
      </c>
      <c r="O44" s="186">
        <f t="shared" si="10"/>
        <v>0</v>
      </c>
      <c r="P44" s="186">
        <f t="shared" si="11"/>
        <v>0</v>
      </c>
      <c r="Q44" s="186">
        <f t="shared" si="12"/>
        <v>0</v>
      </c>
      <c r="R44" s="194"/>
    </row>
    <row r="45" spans="1:18" ht="15">
      <c r="A45" s="179" t="s">
        <v>58</v>
      </c>
      <c r="B45" s="180">
        <v>262</v>
      </c>
      <c r="C45" s="204">
        <f t="shared" si="4"/>
        <v>0</v>
      </c>
      <c r="D45" s="203"/>
      <c r="E45" s="203"/>
      <c r="F45" s="203"/>
      <c r="G45" s="206"/>
      <c r="H45" s="181">
        <f t="shared" si="6"/>
        <v>0</v>
      </c>
      <c r="I45" s="189">
        <f>'Касс. план Обл. бюдж.'!D45</f>
        <v>0</v>
      </c>
      <c r="J45" s="189">
        <f>'Касс.пл. ХМАО'!D45</f>
        <v>0</v>
      </c>
      <c r="K45" s="189">
        <f>'Субсидия (50500)'!D44</f>
        <v>0</v>
      </c>
      <c r="L45" s="190">
        <f>'Касс.пл.Внеб.(50300)СВОД'!D51</f>
        <v>0</v>
      </c>
      <c r="M45" s="185">
        <f t="shared" si="8"/>
        <v>0</v>
      </c>
      <c r="N45" s="186">
        <f t="shared" si="9"/>
        <v>0</v>
      </c>
      <c r="O45" s="186">
        <f t="shared" si="10"/>
        <v>0</v>
      </c>
      <c r="P45" s="186">
        <f t="shared" si="11"/>
        <v>0</v>
      </c>
      <c r="Q45" s="186">
        <f t="shared" si="12"/>
        <v>0</v>
      </c>
      <c r="R45" s="194"/>
    </row>
    <row r="46" spans="1:18" ht="30">
      <c r="A46" s="179" t="s">
        <v>60</v>
      </c>
      <c r="B46" s="180">
        <v>263</v>
      </c>
      <c r="C46" s="204">
        <f t="shared" si="4"/>
        <v>0</v>
      </c>
      <c r="D46" s="203"/>
      <c r="E46" s="203"/>
      <c r="F46" s="203"/>
      <c r="G46" s="206"/>
      <c r="H46" s="181">
        <f t="shared" si="6"/>
        <v>0</v>
      </c>
      <c r="I46" s="189">
        <f>'Касс. план Обл. бюдж.'!D46</f>
        <v>0</v>
      </c>
      <c r="J46" s="189">
        <f>'Касс.пл. ХМАО'!D46</f>
        <v>0</v>
      </c>
      <c r="K46" s="189">
        <f>'Субсидия (50500)'!D45</f>
        <v>0</v>
      </c>
      <c r="L46" s="190">
        <f>'Касс.пл.Внеб.(50300)СВОД'!D52</f>
        <v>0</v>
      </c>
      <c r="M46" s="185">
        <f t="shared" si="8"/>
        <v>0</v>
      </c>
      <c r="N46" s="186">
        <f t="shared" si="9"/>
        <v>0</v>
      </c>
      <c r="O46" s="186">
        <f t="shared" si="10"/>
        <v>0</v>
      </c>
      <c r="P46" s="186">
        <f t="shared" si="11"/>
        <v>0</v>
      </c>
      <c r="Q46" s="186">
        <f t="shared" si="12"/>
        <v>0</v>
      </c>
      <c r="R46" s="194"/>
    </row>
    <row r="47" spans="1:18" ht="15.75">
      <c r="A47" s="198" t="s">
        <v>62</v>
      </c>
      <c r="B47" s="199">
        <v>290</v>
      </c>
      <c r="C47" s="181">
        <f t="shared" si="4"/>
        <v>808606.28</v>
      </c>
      <c r="D47" s="207"/>
      <c r="E47" s="207"/>
      <c r="F47" s="207"/>
      <c r="G47" s="208">
        <v>808606.28</v>
      </c>
      <c r="H47" s="181">
        <f t="shared" si="6"/>
        <v>797349.73</v>
      </c>
      <c r="I47" s="182">
        <f>'Касс. план Обл. бюдж.'!D47</f>
        <v>0</v>
      </c>
      <c r="J47" s="182">
        <f>'Касс.пл. ХМАО'!D47</f>
        <v>0</v>
      </c>
      <c r="K47" s="182">
        <f>'Субсидия (50500)'!D46</f>
        <v>0</v>
      </c>
      <c r="L47" s="183">
        <f>'Касс.пл.Внеб.(50300)СВОД'!D53</f>
        <v>797349.73</v>
      </c>
      <c r="M47" s="185">
        <f t="shared" si="8"/>
        <v>-11256.550000000047</v>
      </c>
      <c r="N47" s="186">
        <f t="shared" si="9"/>
        <v>0</v>
      </c>
      <c r="O47" s="186">
        <f t="shared" si="10"/>
        <v>0</v>
      </c>
      <c r="P47" s="186">
        <f t="shared" si="11"/>
        <v>0</v>
      </c>
      <c r="Q47" s="186">
        <f t="shared" si="12"/>
        <v>-11256.550000000047</v>
      </c>
      <c r="R47" s="187"/>
    </row>
    <row r="48" spans="1:18" ht="15.75">
      <c r="A48" s="198" t="s">
        <v>64</v>
      </c>
      <c r="B48" s="199">
        <v>300</v>
      </c>
      <c r="C48" s="181">
        <f t="shared" si="4"/>
        <v>39899243.82</v>
      </c>
      <c r="D48" s="182">
        <f>D50+D51+D52+D53</f>
        <v>24650275</v>
      </c>
      <c r="E48" s="182">
        <f aca="true" t="shared" si="15" ref="E48:L48">E50+E51+E52+E53</f>
        <v>8636165.14</v>
      </c>
      <c r="F48" s="182">
        <f t="shared" si="15"/>
        <v>0</v>
      </c>
      <c r="G48" s="183">
        <f t="shared" si="15"/>
        <v>6612803.68</v>
      </c>
      <c r="H48" s="181">
        <f t="shared" si="15"/>
        <v>42612003.160000004</v>
      </c>
      <c r="I48" s="182">
        <f t="shared" si="15"/>
        <v>24662275.94</v>
      </c>
      <c r="J48" s="182">
        <f t="shared" si="15"/>
        <v>8636165.14</v>
      </c>
      <c r="K48" s="182">
        <f t="shared" si="15"/>
        <v>0</v>
      </c>
      <c r="L48" s="184">
        <f t="shared" si="15"/>
        <v>9313562.08</v>
      </c>
      <c r="M48" s="185">
        <f aca="true" t="shared" si="16" ref="M48:M64">N48+O48+P48+Q48</f>
        <v>2712759.3400000017</v>
      </c>
      <c r="N48" s="186">
        <f aca="true" t="shared" si="17" ref="N48:N64">I48-D48</f>
        <v>12000.940000001341</v>
      </c>
      <c r="O48" s="186">
        <f aca="true" t="shared" si="18" ref="O48:O64">J48-E48</f>
        <v>0</v>
      </c>
      <c r="P48" s="186">
        <f aca="true" t="shared" si="19" ref="P48:P64">K48-F48</f>
        <v>0</v>
      </c>
      <c r="Q48" s="186">
        <f aca="true" t="shared" si="20" ref="Q48:Q64">L48-G48</f>
        <v>2700758.4000000004</v>
      </c>
      <c r="R48" s="194"/>
    </row>
    <row r="49" spans="1:18" ht="11.25" customHeight="1">
      <c r="A49" s="188" t="s">
        <v>32</v>
      </c>
      <c r="B49" s="180"/>
      <c r="C49" s="181"/>
      <c r="D49" s="200"/>
      <c r="E49" s="200"/>
      <c r="F49" s="200"/>
      <c r="G49" s="201"/>
      <c r="H49" s="181"/>
      <c r="I49" s="189"/>
      <c r="J49" s="189"/>
      <c r="K49" s="189"/>
      <c r="L49" s="191"/>
      <c r="M49" s="185">
        <f t="shared" si="16"/>
        <v>0</v>
      </c>
      <c r="N49" s="186">
        <f t="shared" si="17"/>
        <v>0</v>
      </c>
      <c r="O49" s="186">
        <f t="shared" si="18"/>
        <v>0</v>
      </c>
      <c r="P49" s="186">
        <f t="shared" si="19"/>
        <v>0</v>
      </c>
      <c r="Q49" s="186">
        <f t="shared" si="20"/>
        <v>0</v>
      </c>
      <c r="R49" s="194"/>
    </row>
    <row r="50" spans="1:18" ht="15">
      <c r="A50" s="179" t="s">
        <v>66</v>
      </c>
      <c r="B50" s="180" t="s">
        <v>162</v>
      </c>
      <c r="C50" s="181">
        <f t="shared" si="4"/>
        <v>1737500</v>
      </c>
      <c r="D50" s="200"/>
      <c r="E50" s="200"/>
      <c r="F50" s="200"/>
      <c r="G50" s="201">
        <v>1737500</v>
      </c>
      <c r="H50" s="181">
        <f t="shared" si="6"/>
        <v>1774720</v>
      </c>
      <c r="I50" s="189">
        <f>'Касс. план Обл. бюдж.'!D50</f>
        <v>0</v>
      </c>
      <c r="J50" s="189">
        <f>'Касс.пл. ХМАО'!D50</f>
        <v>0</v>
      </c>
      <c r="K50" s="189">
        <f>'Субсидия (50500)'!D49</f>
        <v>0</v>
      </c>
      <c r="L50" s="190">
        <f>'Касс.пл.Внеб.(50300)СВОД'!D56</f>
        <v>1774720</v>
      </c>
      <c r="M50" s="185">
        <f t="shared" si="16"/>
        <v>37220</v>
      </c>
      <c r="N50" s="186">
        <f t="shared" si="17"/>
        <v>0</v>
      </c>
      <c r="O50" s="186">
        <f t="shared" si="18"/>
        <v>0</v>
      </c>
      <c r="P50" s="186">
        <f t="shared" si="19"/>
        <v>0</v>
      </c>
      <c r="Q50" s="186">
        <f t="shared" si="20"/>
        <v>37220</v>
      </c>
      <c r="R50" s="187"/>
    </row>
    <row r="51" spans="1:18" ht="15">
      <c r="A51" s="179" t="s">
        <v>68</v>
      </c>
      <c r="B51" s="180">
        <v>320</v>
      </c>
      <c r="C51" s="181">
        <f t="shared" si="4"/>
        <v>0</v>
      </c>
      <c r="D51" s="200"/>
      <c r="E51" s="200"/>
      <c r="F51" s="200"/>
      <c r="G51" s="201"/>
      <c r="H51" s="181">
        <f t="shared" si="6"/>
        <v>0</v>
      </c>
      <c r="I51" s="189">
        <f>'Касс. план Обл. бюдж.'!D51</f>
        <v>0</v>
      </c>
      <c r="J51" s="189">
        <f>'Касс.пл. ХМАО'!D51</f>
        <v>0</v>
      </c>
      <c r="K51" s="189">
        <f>'Субсидия (50500)'!D50</f>
        <v>0</v>
      </c>
      <c r="L51" s="190">
        <f>'Касс.пл.Внеб.(50300)СВОД'!D57</f>
        <v>0</v>
      </c>
      <c r="M51" s="185">
        <f t="shared" si="16"/>
        <v>0</v>
      </c>
      <c r="N51" s="186">
        <f t="shared" si="17"/>
        <v>0</v>
      </c>
      <c r="O51" s="186">
        <f t="shared" si="18"/>
        <v>0</v>
      </c>
      <c r="P51" s="186">
        <f t="shared" si="19"/>
        <v>0</v>
      </c>
      <c r="Q51" s="186">
        <f t="shared" si="20"/>
        <v>0</v>
      </c>
      <c r="R51" s="194"/>
    </row>
    <row r="52" spans="1:18" ht="30">
      <c r="A52" s="179" t="s">
        <v>80</v>
      </c>
      <c r="B52" s="180">
        <v>330</v>
      </c>
      <c r="C52" s="181">
        <f t="shared" si="4"/>
        <v>0</v>
      </c>
      <c r="D52" s="200"/>
      <c r="E52" s="200"/>
      <c r="F52" s="200"/>
      <c r="G52" s="201"/>
      <c r="H52" s="181">
        <f t="shared" si="6"/>
        <v>0</v>
      </c>
      <c r="I52" s="189">
        <f>'Касс. план Обл. бюдж.'!D52</f>
        <v>0</v>
      </c>
      <c r="J52" s="189">
        <f>'Касс.пл. ХМАО'!D52</f>
        <v>0</v>
      </c>
      <c r="K52" s="189">
        <f>'Субсидия (50500)'!D51</f>
        <v>0</v>
      </c>
      <c r="L52" s="190">
        <f>'Касс.пл.Внеб.(50300)СВОД'!D58</f>
        <v>0</v>
      </c>
      <c r="M52" s="185">
        <f t="shared" si="16"/>
        <v>0</v>
      </c>
      <c r="N52" s="186">
        <f t="shared" si="17"/>
        <v>0</v>
      </c>
      <c r="O52" s="186">
        <f t="shared" si="18"/>
        <v>0</v>
      </c>
      <c r="P52" s="186">
        <f t="shared" si="19"/>
        <v>0</v>
      </c>
      <c r="Q52" s="186">
        <f t="shared" si="20"/>
        <v>0</v>
      </c>
      <c r="R52" s="194"/>
    </row>
    <row r="53" spans="1:18" ht="15">
      <c r="A53" s="179" t="s">
        <v>70</v>
      </c>
      <c r="B53" s="180" t="s">
        <v>163</v>
      </c>
      <c r="C53" s="181">
        <f>D53+E53+F53+G53</f>
        <v>38161743.82</v>
      </c>
      <c r="D53" s="200">
        <v>24650275</v>
      </c>
      <c r="E53" s="200">
        <v>8636165.14</v>
      </c>
      <c r="F53" s="200"/>
      <c r="G53" s="201">
        <v>4875303.68</v>
      </c>
      <c r="H53" s="181">
        <f t="shared" si="6"/>
        <v>40837283.160000004</v>
      </c>
      <c r="I53" s="189">
        <f>'Касс. план Обл. бюдж.'!D53</f>
        <v>24662275.94</v>
      </c>
      <c r="J53" s="189">
        <f>'Касс.пл. ХМАО'!D53</f>
        <v>8636165.14</v>
      </c>
      <c r="K53" s="189">
        <f>'Субсидия (50500)'!D52</f>
        <v>0</v>
      </c>
      <c r="L53" s="190">
        <f>'Касс.пл.Внеб.(50300)СВОД'!D59</f>
        <v>7538842.08</v>
      </c>
      <c r="M53" s="185">
        <f t="shared" si="16"/>
        <v>2675539.3400000017</v>
      </c>
      <c r="N53" s="186">
        <f t="shared" si="17"/>
        <v>12000.940000001341</v>
      </c>
      <c r="O53" s="186">
        <f t="shared" si="18"/>
        <v>0</v>
      </c>
      <c r="P53" s="186">
        <f t="shared" si="19"/>
        <v>0</v>
      </c>
      <c r="Q53" s="308">
        <f t="shared" si="20"/>
        <v>2663538.4000000004</v>
      </c>
      <c r="R53" s="272"/>
    </row>
    <row r="54" spans="1:18" ht="15">
      <c r="A54" s="179" t="s">
        <v>32</v>
      </c>
      <c r="B54" s="180"/>
      <c r="C54" s="181"/>
      <c r="D54" s="200"/>
      <c r="E54" s="200"/>
      <c r="F54" s="200"/>
      <c r="G54" s="201"/>
      <c r="H54" s="181">
        <f>I54+J54+K54+L54</f>
        <v>0</v>
      </c>
      <c r="I54" s="189">
        <f>'Касс. план Обл. бюдж.'!D54</f>
        <v>0</v>
      </c>
      <c r="J54" s="189">
        <f>'Касс.пл. ХМАО'!D54</f>
        <v>0</v>
      </c>
      <c r="K54" s="189">
        <f>'Субсидия (50500)'!D53</f>
        <v>0</v>
      </c>
      <c r="L54" s="190">
        <f>'Касс.пл.Внеб.(50300)СВОД'!D60</f>
        <v>0</v>
      </c>
      <c r="M54" s="185">
        <f t="shared" si="16"/>
        <v>0</v>
      </c>
      <c r="N54" s="186">
        <f t="shared" si="17"/>
        <v>0</v>
      </c>
      <c r="O54" s="186">
        <f t="shared" si="18"/>
        <v>0</v>
      </c>
      <c r="P54" s="186">
        <f t="shared" si="19"/>
        <v>0</v>
      </c>
      <c r="Q54" s="186">
        <f t="shared" si="20"/>
        <v>0</v>
      </c>
      <c r="R54" s="272"/>
    </row>
    <row r="55" spans="1:18" ht="15">
      <c r="A55" s="179" t="s">
        <v>201</v>
      </c>
      <c r="B55" s="180"/>
      <c r="C55" s="181">
        <f t="shared" si="4"/>
        <v>24402762.14</v>
      </c>
      <c r="D55" s="200">
        <v>14178675</v>
      </c>
      <c r="E55" s="200">
        <v>6073837.14</v>
      </c>
      <c r="F55" s="200"/>
      <c r="G55" s="201">
        <v>4150250</v>
      </c>
      <c r="H55" s="181">
        <f>I55+J55+K55+L55</f>
        <v>24402762.14</v>
      </c>
      <c r="I55" s="189">
        <f>'Касс. план Обл. бюдж.'!D55</f>
        <v>14178675</v>
      </c>
      <c r="J55" s="189">
        <f>'Касс.пл. ХМАО'!D55</f>
        <v>6073837.140000001</v>
      </c>
      <c r="K55" s="189">
        <f>'Субсидия (50500)'!D54</f>
        <v>0</v>
      </c>
      <c r="L55" s="190">
        <f>'Касс.пл.Внеб.(50300)СВОД'!D61</f>
        <v>4150250</v>
      </c>
      <c r="M55" s="185">
        <f t="shared" si="16"/>
        <v>0</v>
      </c>
      <c r="N55" s="186">
        <f t="shared" si="17"/>
        <v>0</v>
      </c>
      <c r="O55" s="186">
        <f t="shared" si="18"/>
        <v>0</v>
      </c>
      <c r="P55" s="186">
        <f t="shared" si="19"/>
        <v>0</v>
      </c>
      <c r="Q55" s="186">
        <f t="shared" si="20"/>
        <v>0</v>
      </c>
      <c r="R55" s="272"/>
    </row>
    <row r="56" spans="1:18" ht="15">
      <c r="A56" s="179" t="s">
        <v>202</v>
      </c>
      <c r="B56" s="180"/>
      <c r="C56" s="181">
        <f t="shared" si="4"/>
        <v>1299600</v>
      </c>
      <c r="D56" s="200">
        <v>617600</v>
      </c>
      <c r="E56" s="200">
        <v>500000</v>
      </c>
      <c r="F56" s="200"/>
      <c r="G56" s="201">
        <v>182000</v>
      </c>
      <c r="H56" s="181">
        <f>I56+J56+K56+L56</f>
        <v>1299600</v>
      </c>
      <c r="I56" s="189">
        <f>'Касс. план Обл. бюдж.'!D56</f>
        <v>617600</v>
      </c>
      <c r="J56" s="189">
        <f>'Касс.пл. ХМАО'!D56</f>
        <v>500000</v>
      </c>
      <c r="K56" s="189">
        <f>'Субсидия (50500)'!D55</f>
        <v>0</v>
      </c>
      <c r="L56" s="190">
        <f>'Касс.пл.Внеб.(50300)СВОД'!D62</f>
        <v>182000</v>
      </c>
      <c r="M56" s="185">
        <f t="shared" si="16"/>
        <v>0</v>
      </c>
      <c r="N56" s="186">
        <f t="shared" si="17"/>
        <v>0</v>
      </c>
      <c r="O56" s="186">
        <f t="shared" si="18"/>
        <v>0</v>
      </c>
      <c r="P56" s="186">
        <f t="shared" si="19"/>
        <v>0</v>
      </c>
      <c r="Q56" s="186">
        <f t="shared" si="20"/>
        <v>0</v>
      </c>
      <c r="R56" s="272"/>
    </row>
    <row r="57" spans="1:18" ht="15">
      <c r="A57" s="179" t="s">
        <v>203</v>
      </c>
      <c r="B57" s="180"/>
      <c r="C57" s="181">
        <f t="shared" si="4"/>
        <v>3149009</v>
      </c>
      <c r="D57" s="200">
        <v>2500000</v>
      </c>
      <c r="E57" s="200">
        <v>131300</v>
      </c>
      <c r="F57" s="200"/>
      <c r="G57" s="201">
        <v>517709</v>
      </c>
      <c r="H57" s="181">
        <f>I57+J57+K57+L57</f>
        <v>3149009</v>
      </c>
      <c r="I57" s="189">
        <f>'Касс. план Обл. бюдж.'!D57</f>
        <v>2500000</v>
      </c>
      <c r="J57" s="189">
        <f>'Касс.пл. ХМАО'!D57</f>
        <v>131300</v>
      </c>
      <c r="K57" s="189">
        <f>'Субсидия (50500)'!D56</f>
        <v>0</v>
      </c>
      <c r="L57" s="190">
        <f>'Касс.пл.Внеб.(50300)СВОД'!D63</f>
        <v>517709</v>
      </c>
      <c r="M57" s="185">
        <f t="shared" si="16"/>
        <v>0</v>
      </c>
      <c r="N57" s="186">
        <f t="shared" si="17"/>
        <v>0</v>
      </c>
      <c r="O57" s="186">
        <f t="shared" si="18"/>
        <v>0</v>
      </c>
      <c r="P57" s="186">
        <f t="shared" si="19"/>
        <v>0</v>
      </c>
      <c r="Q57" s="186">
        <f t="shared" si="20"/>
        <v>0</v>
      </c>
      <c r="R57" s="272"/>
    </row>
    <row r="58" spans="1:18" ht="15">
      <c r="A58" s="179" t="s">
        <v>204</v>
      </c>
      <c r="B58" s="180"/>
      <c r="C58" s="181">
        <f t="shared" si="4"/>
        <v>2500000</v>
      </c>
      <c r="D58" s="200">
        <v>2000000</v>
      </c>
      <c r="E58" s="200">
        <v>500000</v>
      </c>
      <c r="F58" s="200"/>
      <c r="G58" s="201"/>
      <c r="H58" s="181">
        <f>I58+J58+K58+L58</f>
        <v>2500000</v>
      </c>
      <c r="I58" s="189">
        <f>'Касс. план Обл. бюдж.'!D58</f>
        <v>2000000</v>
      </c>
      <c r="J58" s="189">
        <f>'Касс.пл. ХМАО'!D58</f>
        <v>500000</v>
      </c>
      <c r="K58" s="189">
        <f>'Субсидия (50500)'!D57</f>
        <v>0</v>
      </c>
      <c r="L58" s="190">
        <f>'Касс.пл.Внеб.(50300)СВОД'!D64</f>
        <v>0</v>
      </c>
      <c r="M58" s="185">
        <f t="shared" si="16"/>
        <v>0</v>
      </c>
      <c r="N58" s="186">
        <f t="shared" si="17"/>
        <v>0</v>
      </c>
      <c r="O58" s="186">
        <f t="shared" si="18"/>
        <v>0</v>
      </c>
      <c r="P58" s="186">
        <f t="shared" si="19"/>
        <v>0</v>
      </c>
      <c r="Q58" s="186">
        <f t="shared" si="20"/>
        <v>0</v>
      </c>
      <c r="R58" s="272"/>
    </row>
    <row r="59" spans="1:18" ht="15.75">
      <c r="A59" s="198" t="s">
        <v>72</v>
      </c>
      <c r="B59" s="199">
        <v>500</v>
      </c>
      <c r="C59" s="181">
        <f t="shared" si="4"/>
        <v>0</v>
      </c>
      <c r="D59" s="182">
        <f>D61+D62</f>
        <v>0</v>
      </c>
      <c r="E59" s="182">
        <f>E61+E62</f>
        <v>0</v>
      </c>
      <c r="F59" s="182">
        <f>F61+F62</f>
        <v>0</v>
      </c>
      <c r="G59" s="183">
        <f>G61+G62</f>
        <v>0</v>
      </c>
      <c r="H59" s="181">
        <f>H61+H62</f>
        <v>0</v>
      </c>
      <c r="I59" s="189">
        <f>'Касс. план Обл. бюдж.'!D59</f>
        <v>0</v>
      </c>
      <c r="J59" s="189">
        <f>'Касс.пл. ХМАО'!D59</f>
        <v>0</v>
      </c>
      <c r="K59" s="189">
        <f>'Субсидия (50500)'!D58</f>
        <v>0</v>
      </c>
      <c r="L59" s="190">
        <f>'Касс.пл.Внеб.(50300)СВОД'!D65</f>
        <v>0</v>
      </c>
      <c r="M59" s="185">
        <f t="shared" si="16"/>
        <v>0</v>
      </c>
      <c r="N59" s="186">
        <f t="shared" si="17"/>
        <v>0</v>
      </c>
      <c r="O59" s="186">
        <f t="shared" si="18"/>
        <v>0</v>
      </c>
      <c r="P59" s="186">
        <f t="shared" si="19"/>
        <v>0</v>
      </c>
      <c r="Q59" s="186">
        <f t="shared" si="20"/>
        <v>0</v>
      </c>
      <c r="R59" s="194"/>
    </row>
    <row r="60" spans="1:18" ht="12" customHeight="1">
      <c r="A60" s="188" t="s">
        <v>32</v>
      </c>
      <c r="B60" s="180"/>
      <c r="C60" s="181"/>
      <c r="D60" s="200"/>
      <c r="E60" s="200"/>
      <c r="F60" s="200"/>
      <c r="G60" s="201"/>
      <c r="H60" s="181"/>
      <c r="I60" s="189"/>
      <c r="J60" s="189"/>
      <c r="K60" s="189"/>
      <c r="L60" s="191"/>
      <c r="M60" s="185">
        <f t="shared" si="16"/>
        <v>0</v>
      </c>
      <c r="N60" s="186">
        <f t="shared" si="17"/>
        <v>0</v>
      </c>
      <c r="O60" s="186">
        <f t="shared" si="18"/>
        <v>0</v>
      </c>
      <c r="P60" s="186">
        <f t="shared" si="19"/>
        <v>0</v>
      </c>
      <c r="Q60" s="186">
        <f t="shared" si="20"/>
        <v>0</v>
      </c>
      <c r="R60" s="194"/>
    </row>
    <row r="61" spans="1:18" ht="30">
      <c r="A61" s="179" t="s">
        <v>74</v>
      </c>
      <c r="B61" s="180">
        <v>520</v>
      </c>
      <c r="C61" s="181">
        <f t="shared" si="4"/>
        <v>0</v>
      </c>
      <c r="D61" s="200"/>
      <c r="E61" s="200"/>
      <c r="F61" s="200"/>
      <c r="G61" s="201"/>
      <c r="H61" s="181">
        <f t="shared" si="6"/>
        <v>0</v>
      </c>
      <c r="I61" s="189">
        <f>'Касс. план Обл. бюдж.'!D61</f>
        <v>0</v>
      </c>
      <c r="J61" s="189">
        <f>'Касс.пл. ХМАО'!D61</f>
        <v>0</v>
      </c>
      <c r="K61" s="189">
        <f>'Субсидия (50500)'!D60</f>
        <v>0</v>
      </c>
      <c r="L61" s="190">
        <f>'Касс.пл.Внеб.(50300)СВОД'!D67</f>
        <v>0</v>
      </c>
      <c r="M61" s="185">
        <f t="shared" si="16"/>
        <v>0</v>
      </c>
      <c r="N61" s="186">
        <f t="shared" si="17"/>
        <v>0</v>
      </c>
      <c r="O61" s="186">
        <f t="shared" si="18"/>
        <v>0</v>
      </c>
      <c r="P61" s="186">
        <f t="shared" si="19"/>
        <v>0</v>
      </c>
      <c r="Q61" s="186">
        <f t="shared" si="20"/>
        <v>0</v>
      </c>
      <c r="R61" s="194"/>
    </row>
    <row r="62" spans="1:18" ht="30">
      <c r="A62" s="179" t="s">
        <v>76</v>
      </c>
      <c r="B62" s="180">
        <v>530</v>
      </c>
      <c r="C62" s="181">
        <f t="shared" si="4"/>
        <v>0</v>
      </c>
      <c r="D62" s="200"/>
      <c r="E62" s="200"/>
      <c r="F62" s="200"/>
      <c r="G62" s="201"/>
      <c r="H62" s="181">
        <f t="shared" si="6"/>
        <v>0</v>
      </c>
      <c r="I62" s="189">
        <f>'Касс. план Обл. бюдж.'!D62</f>
        <v>0</v>
      </c>
      <c r="J62" s="189">
        <f>'Касс.пл. ХМАО'!D62</f>
        <v>0</v>
      </c>
      <c r="K62" s="189">
        <f>'Субсидия (50500)'!D61</f>
        <v>0</v>
      </c>
      <c r="L62" s="190">
        <f>'Касс.пл.Внеб.(50300)СВОД'!D68</f>
        <v>0</v>
      </c>
      <c r="M62" s="185">
        <f t="shared" si="16"/>
        <v>0</v>
      </c>
      <c r="N62" s="186">
        <f t="shared" si="17"/>
        <v>0</v>
      </c>
      <c r="O62" s="186">
        <f t="shared" si="18"/>
        <v>0</v>
      </c>
      <c r="P62" s="186">
        <f t="shared" si="19"/>
        <v>0</v>
      </c>
      <c r="Q62" s="186">
        <f t="shared" si="20"/>
        <v>0</v>
      </c>
      <c r="R62" s="194"/>
    </row>
    <row r="63" spans="1:18" ht="12" customHeight="1">
      <c r="A63" s="188" t="s">
        <v>78</v>
      </c>
      <c r="B63" s="180"/>
      <c r="C63" s="181"/>
      <c r="D63" s="200"/>
      <c r="E63" s="200"/>
      <c r="F63" s="200"/>
      <c r="G63" s="201"/>
      <c r="H63" s="181"/>
      <c r="I63" s="189"/>
      <c r="J63" s="189"/>
      <c r="K63" s="189"/>
      <c r="L63" s="190"/>
      <c r="M63" s="185">
        <f t="shared" si="16"/>
        <v>0</v>
      </c>
      <c r="N63" s="186">
        <f t="shared" si="17"/>
        <v>0</v>
      </c>
      <c r="O63" s="186">
        <f t="shared" si="18"/>
        <v>0</v>
      </c>
      <c r="P63" s="186">
        <f t="shared" si="19"/>
        <v>0</v>
      </c>
      <c r="Q63" s="186">
        <f t="shared" si="20"/>
        <v>0</v>
      </c>
      <c r="R63" s="194"/>
    </row>
    <row r="64" spans="1:18" ht="15.75" thickBot="1">
      <c r="A64" s="209" t="s">
        <v>79</v>
      </c>
      <c r="B64" s="210" t="s">
        <v>36</v>
      </c>
      <c r="C64" s="211">
        <f t="shared" si="4"/>
        <v>0</v>
      </c>
      <c r="D64" s="212"/>
      <c r="E64" s="212"/>
      <c r="F64" s="212"/>
      <c r="G64" s="213"/>
      <c r="H64" s="214">
        <f t="shared" si="6"/>
        <v>0</v>
      </c>
      <c r="I64" s="189">
        <f>'Касс. план Обл. бюдж.'!D64</f>
        <v>0</v>
      </c>
      <c r="J64" s="189">
        <f>'Касс.пл. ХМАО'!D64</f>
        <v>0</v>
      </c>
      <c r="K64" s="189">
        <f>'Субсидия (50500)'!D63</f>
        <v>0</v>
      </c>
      <c r="L64" s="190">
        <f>'Касс.пл.Внеб.(50300)СВОД'!D70</f>
        <v>0</v>
      </c>
      <c r="M64" s="185">
        <f t="shared" si="16"/>
        <v>0</v>
      </c>
      <c r="N64" s="186">
        <f t="shared" si="17"/>
        <v>0</v>
      </c>
      <c r="O64" s="186">
        <f t="shared" si="18"/>
        <v>0</v>
      </c>
      <c r="P64" s="186">
        <f t="shared" si="19"/>
        <v>0</v>
      </c>
      <c r="Q64" s="186">
        <f t="shared" si="20"/>
        <v>0</v>
      </c>
      <c r="R64" s="216"/>
    </row>
    <row r="65" spans="1:18" ht="15.75">
      <c r="A65" s="217" t="s">
        <v>164</v>
      </c>
      <c r="B65" s="218" t="s">
        <v>36</v>
      </c>
      <c r="C65" s="219">
        <f>D65+E65+F65+G65</f>
        <v>217535831.27</v>
      </c>
      <c r="D65" s="219">
        <f>D14</f>
        <v>148495273.59</v>
      </c>
      <c r="E65" s="219">
        <f>E14</f>
        <v>46664000</v>
      </c>
      <c r="F65" s="219">
        <f>F14</f>
        <v>0</v>
      </c>
      <c r="G65" s="219">
        <f>G14</f>
        <v>22376557.68</v>
      </c>
      <c r="H65" s="219">
        <f>I65+J65+K65+L65</f>
        <v>220242243.23</v>
      </c>
      <c r="I65" s="219">
        <f aca="true" t="shared" si="21" ref="I65:Q65">I14</f>
        <v>148495273.59</v>
      </c>
      <c r="J65" s="219">
        <f t="shared" si="21"/>
        <v>46664000</v>
      </c>
      <c r="K65" s="219">
        <f t="shared" si="21"/>
        <v>0</v>
      </c>
      <c r="L65" s="219">
        <f t="shared" si="21"/>
        <v>25082969.639999997</v>
      </c>
      <c r="M65" s="220">
        <f t="shared" si="21"/>
        <v>2706411.959999997</v>
      </c>
      <c r="N65" s="220">
        <f t="shared" si="21"/>
        <v>0</v>
      </c>
      <c r="O65" s="220">
        <f t="shared" si="21"/>
        <v>0</v>
      </c>
      <c r="P65" s="220">
        <f t="shared" si="21"/>
        <v>0</v>
      </c>
      <c r="Q65" s="220">
        <f t="shared" si="21"/>
        <v>2706411.959999997</v>
      </c>
      <c r="R65" s="221"/>
    </row>
    <row r="66" spans="1:18" ht="15.75">
      <c r="A66" s="222" t="s">
        <v>165</v>
      </c>
      <c r="B66" s="223" t="s">
        <v>36</v>
      </c>
      <c r="C66" s="224">
        <f>D66+E66+F66+G66</f>
        <v>0</v>
      </c>
      <c r="D66" s="200"/>
      <c r="E66" s="200"/>
      <c r="F66" s="200"/>
      <c r="G66" s="200"/>
      <c r="H66" s="224">
        <f>I66+J66+K66+L66</f>
        <v>0</v>
      </c>
      <c r="I66" s="200"/>
      <c r="J66" s="200"/>
      <c r="K66" s="200"/>
      <c r="L66" s="200"/>
      <c r="M66" s="225">
        <f>P66+Q66</f>
        <v>0</v>
      </c>
      <c r="N66" s="226"/>
      <c r="O66" s="227"/>
      <c r="P66" s="227"/>
      <c r="Q66" s="227"/>
      <c r="R66" s="228"/>
    </row>
    <row r="67" spans="1:18" ht="16.5" thickBot="1">
      <c r="A67" s="229" t="s">
        <v>166</v>
      </c>
      <c r="B67" s="230" t="s">
        <v>36</v>
      </c>
      <c r="C67" s="231">
        <f>D67+E67+F67+G67</f>
        <v>0</v>
      </c>
      <c r="D67" s="215"/>
      <c r="E67" s="215"/>
      <c r="F67" s="215"/>
      <c r="G67" s="215"/>
      <c r="H67" s="231">
        <f>I67+J67+K67+L67</f>
        <v>0</v>
      </c>
      <c r="I67" s="215"/>
      <c r="J67" s="215"/>
      <c r="K67" s="215"/>
      <c r="L67" s="215"/>
      <c r="M67" s="232">
        <f>N67+O67</f>
        <v>0</v>
      </c>
      <c r="N67" s="233"/>
      <c r="O67" s="233"/>
      <c r="P67" s="233"/>
      <c r="Q67" s="233"/>
      <c r="R67" s="234"/>
    </row>
    <row r="68" spans="1:18" ht="15">
      <c r="A68" s="235"/>
      <c r="B68" s="236"/>
      <c r="C68" s="237"/>
      <c r="D68" s="238"/>
      <c r="E68" s="238"/>
      <c r="F68" s="238"/>
      <c r="G68" s="238"/>
      <c r="H68" s="237"/>
      <c r="I68" s="238"/>
      <c r="J68" s="238"/>
      <c r="K68" s="238"/>
      <c r="L68" s="238"/>
      <c r="M68" s="239"/>
      <c r="N68" s="239"/>
      <c r="O68" s="239"/>
      <c r="P68" s="239"/>
      <c r="Q68" s="239"/>
      <c r="R68" s="238"/>
    </row>
    <row r="69" spans="1:7" ht="15">
      <c r="A69" s="366" t="s">
        <v>174</v>
      </c>
      <c r="B69" s="366"/>
      <c r="C69" s="240"/>
      <c r="D69" s="240"/>
      <c r="E69" s="240"/>
      <c r="F69" s="240"/>
      <c r="G69" s="240"/>
    </row>
    <row r="70" spans="1:2" ht="15">
      <c r="A70" s="366"/>
      <c r="B70" s="366"/>
    </row>
    <row r="72" ht="18">
      <c r="A72" s="247" t="s">
        <v>220</v>
      </c>
    </row>
    <row r="73" ht="18">
      <c r="A73" s="250"/>
    </row>
    <row r="74" ht="18">
      <c r="A74" s="253" t="s">
        <v>221</v>
      </c>
    </row>
    <row r="75" ht="15">
      <c r="A75" s="254"/>
    </row>
    <row r="76" ht="15">
      <c r="A76" s="258" t="s">
        <v>214</v>
      </c>
    </row>
    <row r="77" spans="1:3" ht="15">
      <c r="A77" s="263" t="s">
        <v>215</v>
      </c>
      <c r="B77" s="242"/>
      <c r="C77" s="242"/>
    </row>
    <row r="78" spans="1:3" ht="15">
      <c r="A78" s="241"/>
      <c r="B78" s="242"/>
      <c r="C78" s="242"/>
    </row>
    <row r="79" spans="1:3" ht="15">
      <c r="A79" s="241"/>
      <c r="B79" s="242"/>
      <c r="C79" s="242"/>
    </row>
    <row r="80" spans="1:3" s="245" customFormat="1" ht="15">
      <c r="A80" s="243"/>
      <c r="B80" s="244"/>
      <c r="C80" s="244"/>
    </row>
    <row r="81" s="245" customFormat="1" ht="15">
      <c r="A81" s="246"/>
    </row>
    <row r="82" s="245" customFormat="1" ht="15">
      <c r="A82" s="246"/>
    </row>
    <row r="83" spans="2:5" s="245" customFormat="1" ht="15.75">
      <c r="B83" s="248"/>
      <c r="C83" s="249"/>
      <c r="D83" s="249"/>
      <c r="E83" s="249"/>
    </row>
    <row r="84" spans="2:5" s="245" customFormat="1" ht="15.75">
      <c r="B84" s="251"/>
      <c r="C84" s="252"/>
      <c r="D84" s="249"/>
      <c r="E84" s="249"/>
    </row>
    <row r="85" spans="1:5" s="245" customFormat="1" ht="15.75">
      <c r="A85" s="157" t="s">
        <v>167</v>
      </c>
      <c r="B85" s="251"/>
      <c r="C85" s="252"/>
      <c r="D85" s="249"/>
      <c r="E85" s="249"/>
    </row>
    <row r="86" spans="1:5" s="245" customFormat="1" ht="15.75">
      <c r="A86" s="157" t="s">
        <v>168</v>
      </c>
      <c r="B86" s="255"/>
      <c r="C86" s="256"/>
      <c r="D86" s="257"/>
      <c r="E86" s="257"/>
    </row>
    <row r="87" spans="1:5" s="245" customFormat="1" ht="15.75">
      <c r="A87" s="259" t="s">
        <v>169</v>
      </c>
      <c r="B87" s="255"/>
      <c r="C87" s="256"/>
      <c r="D87" s="257"/>
      <c r="E87" s="257"/>
    </row>
    <row r="88" s="245" customFormat="1" ht="15">
      <c r="A88" s="259" t="s">
        <v>170</v>
      </c>
    </row>
    <row r="89" s="245" customFormat="1" ht="15">
      <c r="A89" s="246"/>
    </row>
    <row r="90" s="245" customFormat="1" ht="15">
      <c r="A90" s="246"/>
    </row>
    <row r="91" s="245" customFormat="1" ht="15" hidden="1">
      <c r="A91" s="246"/>
    </row>
    <row r="92" ht="15" hidden="1"/>
    <row r="94" ht="14.25" customHeight="1"/>
    <row r="95" ht="15" hidden="1"/>
    <row r="96" ht="15" hidden="1"/>
    <row r="98" ht="9.75" customHeight="1"/>
    <row r="99" ht="15" hidden="1"/>
    <row r="100" ht="15" hidden="1"/>
    <row r="103" spans="2:5" ht="15">
      <c r="B103" s="260"/>
      <c r="C103" s="260"/>
      <c r="D103" s="260"/>
      <c r="E103" s="260"/>
    </row>
    <row r="104" spans="2:5" ht="15">
      <c r="B104" s="260"/>
      <c r="C104" s="260"/>
      <c r="D104" s="260"/>
      <c r="E104" s="260"/>
    </row>
  </sheetData>
  <sheetProtection formatCells="0" formatColumns="0" formatRows="0" insertHyperlinks="0" autoFilter="0" pivotTables="0"/>
  <mergeCells count="26">
    <mergeCell ref="C7:K7"/>
    <mergeCell ref="L7:R7"/>
    <mergeCell ref="J2:L2"/>
    <mergeCell ref="C5:K5"/>
    <mergeCell ref="L5:R5"/>
    <mergeCell ref="C6:K6"/>
    <mergeCell ref="L6:R6"/>
    <mergeCell ref="R9:R11"/>
    <mergeCell ref="C10:C11"/>
    <mergeCell ref="D10:E10"/>
    <mergeCell ref="F10:F11"/>
    <mergeCell ref="G10:G11"/>
    <mergeCell ref="P10:P11"/>
    <mergeCell ref="Q10:Q11"/>
    <mergeCell ref="M10:M11"/>
    <mergeCell ref="N10:O10"/>
    <mergeCell ref="M9:Q9"/>
    <mergeCell ref="A69:B70"/>
    <mergeCell ref="H10:H11"/>
    <mergeCell ref="I10:J10"/>
    <mergeCell ref="K10:K11"/>
    <mergeCell ref="L10:L11"/>
    <mergeCell ref="A9:A11"/>
    <mergeCell ref="B9:B11"/>
    <mergeCell ref="C9:G9"/>
    <mergeCell ref="H9:L9"/>
  </mergeCells>
  <printOptions/>
  <pageMargins left="0.15748031496062992" right="0.15748031496062992" top="0.46" bottom="0.15748031496062992" header="0.15748031496062992" footer="0.15748031496062992"/>
  <pageSetup fitToHeight="0" horizontalDpi="600" verticalDpi="600" orientation="landscape" paperSize="9" scale="6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K74"/>
  <sheetViews>
    <sheetView zoomScale="85" zoomScaleNormal="85" zoomScalePageLayoutView="0" workbookViewId="0" topLeftCell="A1">
      <selection activeCell="G67" sqref="G67"/>
    </sheetView>
  </sheetViews>
  <sheetFormatPr defaultColWidth="9.00390625" defaultRowHeight="12.75"/>
  <cols>
    <col min="1" max="1" width="2.125" style="58" customWidth="1"/>
    <col min="2" max="2" width="46.25390625" style="58" customWidth="1"/>
    <col min="3" max="3" width="8.625" style="58" customWidth="1"/>
    <col min="4" max="4" width="9.125" style="59" customWidth="1"/>
    <col min="5" max="5" width="18.75390625" style="58" customWidth="1"/>
    <col min="6" max="6" width="18.875" style="58" customWidth="1"/>
    <col min="7" max="7" width="19.125" style="58" customWidth="1"/>
    <col min="8" max="8" width="17.625" style="58" customWidth="1"/>
    <col min="9" max="9" width="16.75390625" style="58" customWidth="1"/>
    <col min="10" max="10" width="17.375" style="58" customWidth="1"/>
    <col min="11" max="11" width="17.75390625" style="58" customWidth="1"/>
    <col min="12" max="16384" width="9.125" style="58" customWidth="1"/>
  </cols>
  <sheetData>
    <row r="1" spans="10:11" ht="12.75">
      <c r="J1" s="398" t="s">
        <v>130</v>
      </c>
      <c r="K1" s="399"/>
    </row>
    <row r="2" ht="12.75">
      <c r="I2" s="71"/>
    </row>
    <row r="3" spans="2:11" ht="18" customHeight="1">
      <c r="B3" s="406" t="s">
        <v>129</v>
      </c>
      <c r="C3" s="406"/>
      <c r="D3" s="407"/>
      <c r="E3" s="407"/>
      <c r="F3" s="407"/>
      <c r="G3" s="407"/>
      <c r="H3" s="407"/>
      <c r="I3" s="407"/>
      <c r="J3" s="407"/>
      <c r="K3" s="407"/>
    </row>
    <row r="5" spans="2:11" s="60" customFormat="1" ht="21" customHeight="1">
      <c r="B5" s="359" t="str">
        <f>'Заголовочный раздел'!B19:V19</f>
        <v>АСУСОН ТО "Детский психоневрологический дом-интернат"</v>
      </c>
      <c r="C5" s="359"/>
      <c r="D5" s="359"/>
      <c r="E5" s="359"/>
      <c r="F5" s="359"/>
      <c r="G5" s="359"/>
      <c r="H5" s="359"/>
      <c r="I5" s="359"/>
      <c r="J5" s="359"/>
      <c r="K5" s="359"/>
    </row>
    <row r="6" spans="2:11" s="60" customFormat="1" ht="15">
      <c r="B6" s="408" t="s">
        <v>119</v>
      </c>
      <c r="C6" s="408"/>
      <c r="D6" s="408"/>
      <c r="E6" s="408"/>
      <c r="F6" s="408"/>
      <c r="G6" s="408"/>
      <c r="H6" s="408"/>
      <c r="I6" s="408"/>
      <c r="J6" s="408"/>
      <c r="K6" s="408"/>
    </row>
    <row r="7" spans="2:11" s="60" customFormat="1" ht="15">
      <c r="B7" s="69"/>
      <c r="C7" s="69"/>
      <c r="D7" s="69"/>
      <c r="E7" s="69"/>
      <c r="F7" s="69"/>
      <c r="G7" s="69"/>
      <c r="H7" s="70"/>
      <c r="I7" s="70"/>
      <c r="J7" s="70"/>
      <c r="K7" s="69"/>
    </row>
    <row r="8" spans="2:11" s="61" customFormat="1" ht="60.75" customHeight="1">
      <c r="B8" s="409" t="s">
        <v>11</v>
      </c>
      <c r="C8" s="410" t="s">
        <v>139</v>
      </c>
      <c r="D8" s="410" t="s">
        <v>35</v>
      </c>
      <c r="E8" s="362" t="s">
        <v>194</v>
      </c>
      <c r="F8" s="400" t="s">
        <v>120</v>
      </c>
      <c r="G8" s="401"/>
      <c r="H8" s="402" t="s">
        <v>121</v>
      </c>
      <c r="I8" s="402" t="s">
        <v>127</v>
      </c>
      <c r="J8" s="404" t="s">
        <v>143</v>
      </c>
      <c r="K8" s="364" t="s">
        <v>195</v>
      </c>
    </row>
    <row r="9" spans="2:11" s="61" customFormat="1" ht="93" customHeight="1">
      <c r="B9" s="410"/>
      <c r="C9" s="410"/>
      <c r="D9" s="410"/>
      <c r="E9" s="362"/>
      <c r="F9" s="68" t="s">
        <v>122</v>
      </c>
      <c r="G9" s="264" t="s">
        <v>175</v>
      </c>
      <c r="H9" s="403"/>
      <c r="I9" s="403"/>
      <c r="J9" s="405"/>
      <c r="K9" s="362"/>
    </row>
    <row r="10" spans="2:11" s="61" customFormat="1" ht="15">
      <c r="B10" s="62">
        <v>1</v>
      </c>
      <c r="C10" s="62"/>
      <c r="D10" s="62">
        <v>2</v>
      </c>
      <c r="E10" s="62" t="s">
        <v>123</v>
      </c>
      <c r="F10" s="63" t="s">
        <v>124</v>
      </c>
      <c r="G10" s="64">
        <v>5</v>
      </c>
      <c r="H10" s="64">
        <v>6</v>
      </c>
      <c r="I10" s="64">
        <v>7</v>
      </c>
      <c r="J10" s="62">
        <v>8</v>
      </c>
      <c r="K10" s="62">
        <v>9</v>
      </c>
    </row>
    <row r="11" spans="2:11" s="61" customFormat="1" ht="15.75">
      <c r="B11" s="67" t="s">
        <v>97</v>
      </c>
      <c r="C11" s="130"/>
      <c r="D11" s="130"/>
      <c r="E11" s="152">
        <f>F11+G11+H11+I11</f>
        <v>617324.78</v>
      </c>
      <c r="F11" s="151">
        <f>'Касс. план Обл. бюдж.'!D19</f>
        <v>135783.5</v>
      </c>
      <c r="G11" s="151">
        <f>'Касс.пл. ХМАО'!D19</f>
        <v>152935</v>
      </c>
      <c r="H11" s="151">
        <f>'Субсидия (50500)'!D19</f>
        <v>0</v>
      </c>
      <c r="I11" s="151">
        <f>'Касс.пл.Внеб.(50300)СВОД'!D19</f>
        <v>328606.28</v>
      </c>
      <c r="J11" s="290"/>
      <c r="K11" s="290"/>
    </row>
    <row r="12" spans="2:11" s="61" customFormat="1" ht="15.75">
      <c r="B12" s="67" t="s">
        <v>37</v>
      </c>
      <c r="C12" s="130"/>
      <c r="D12" s="130"/>
      <c r="E12" s="153">
        <f>E32-E11</f>
        <v>220242243.23</v>
      </c>
      <c r="F12" s="154">
        <f>F32-F11</f>
        <v>148495273.59</v>
      </c>
      <c r="G12" s="154">
        <f>G32-G11</f>
        <v>46664000</v>
      </c>
      <c r="H12" s="154">
        <f>H32-H11</f>
        <v>0</v>
      </c>
      <c r="I12" s="154">
        <f>I32-I11</f>
        <v>25082969.639999997</v>
      </c>
      <c r="J12" s="291">
        <f>'Показатели  по поступлениям'!G9</f>
        <v>197288000</v>
      </c>
      <c r="K12" s="291">
        <f>'Показатели  по поступлениям'!H9</f>
        <v>222864000</v>
      </c>
    </row>
    <row r="13" spans="2:11" s="61" customFormat="1" ht="15">
      <c r="B13" s="57" t="s">
        <v>33</v>
      </c>
      <c r="C13" s="130"/>
      <c r="D13" s="130"/>
      <c r="E13" s="152"/>
      <c r="F13" s="151"/>
      <c r="G13" s="151"/>
      <c r="H13" s="151"/>
      <c r="I13" s="151"/>
      <c r="J13" s="290"/>
      <c r="K13" s="290"/>
    </row>
    <row r="14" spans="2:11" s="61" customFormat="1" ht="45">
      <c r="B14" s="65" t="s">
        <v>161</v>
      </c>
      <c r="C14" s="132">
        <v>50400</v>
      </c>
      <c r="D14" s="130">
        <v>180</v>
      </c>
      <c r="E14" s="152">
        <f>E16+E17</f>
        <v>195159273.59</v>
      </c>
      <c r="F14" s="151"/>
      <c r="G14" s="151"/>
      <c r="H14" s="151"/>
      <c r="I14" s="151"/>
      <c r="J14" s="290">
        <f>J16+J17</f>
        <v>169288000</v>
      </c>
      <c r="K14" s="290">
        <f>K16+K17</f>
        <v>193864000</v>
      </c>
    </row>
    <row r="15" spans="2:11" s="61" customFormat="1" ht="15">
      <c r="B15" s="66" t="s">
        <v>33</v>
      </c>
      <c r="C15" s="132"/>
      <c r="D15" s="130"/>
      <c r="E15" s="152"/>
      <c r="F15" s="151"/>
      <c r="G15" s="151"/>
      <c r="H15" s="151"/>
      <c r="I15" s="151"/>
      <c r="J15" s="290"/>
      <c r="K15" s="290"/>
    </row>
    <row r="16" spans="2:11" s="61" customFormat="1" ht="15">
      <c r="B16" s="57" t="s">
        <v>125</v>
      </c>
      <c r="C16" s="130"/>
      <c r="D16" s="130"/>
      <c r="E16" s="152">
        <f>F12</f>
        <v>148495273.59</v>
      </c>
      <c r="F16" s="151">
        <f>F32-F11</f>
        <v>148495273.59</v>
      </c>
      <c r="G16" s="151"/>
      <c r="H16" s="151"/>
      <c r="I16" s="151"/>
      <c r="J16" s="290">
        <f>'Показатели  по поступлениям'!G11</f>
        <v>133048000</v>
      </c>
      <c r="K16" s="290">
        <f>'Показатели  по поступлениям'!H11</f>
        <v>157624000</v>
      </c>
    </row>
    <row r="17" spans="2:11" s="61" customFormat="1" ht="17.25" customHeight="1">
      <c r="B17" s="65" t="s">
        <v>175</v>
      </c>
      <c r="C17" s="132"/>
      <c r="D17" s="130"/>
      <c r="E17" s="152">
        <f>G12</f>
        <v>46664000</v>
      </c>
      <c r="F17" s="151"/>
      <c r="G17" s="151">
        <f>G32-G11</f>
        <v>46664000</v>
      </c>
      <c r="H17" s="151"/>
      <c r="I17" s="151"/>
      <c r="J17" s="290">
        <f>'Показатели  по поступлениям'!G12</f>
        <v>36240000</v>
      </c>
      <c r="K17" s="290">
        <f>'Показатели  по поступлениям'!H12</f>
        <v>36240000</v>
      </c>
    </row>
    <row r="18" spans="2:11" s="61" customFormat="1" ht="15">
      <c r="B18" s="57" t="s">
        <v>126</v>
      </c>
      <c r="C18" s="130">
        <v>50500</v>
      </c>
      <c r="D18" s="130">
        <v>180</v>
      </c>
      <c r="E18" s="152">
        <f>H12</f>
        <v>0</v>
      </c>
      <c r="F18" s="151"/>
      <c r="G18" s="151"/>
      <c r="H18" s="151">
        <f>H32-H11</f>
        <v>0</v>
      </c>
      <c r="I18" s="151"/>
      <c r="J18" s="290">
        <f>'Субсидия (50500)'!I21</f>
        <v>0</v>
      </c>
      <c r="K18" s="290">
        <f>'Субсидия (50500)'!J21</f>
        <v>0</v>
      </c>
    </row>
    <row r="19" spans="2:11" s="61" customFormat="1" ht="30">
      <c r="B19" s="57" t="s">
        <v>133</v>
      </c>
      <c r="C19" s="130">
        <v>50300</v>
      </c>
      <c r="D19" s="133">
        <v>0</v>
      </c>
      <c r="E19" s="152">
        <f>E23+E24+E25+E28+E26</f>
        <v>25082969.639999997</v>
      </c>
      <c r="F19" s="151"/>
      <c r="G19" s="151"/>
      <c r="H19" s="151"/>
      <c r="I19" s="151">
        <f>I32-I11</f>
        <v>25082969.639999997</v>
      </c>
      <c r="J19" s="290">
        <f>'Показатели  по поступлениям'!G14</f>
        <v>28000000</v>
      </c>
      <c r="K19" s="290">
        <f>'Показатели  по поступлениям'!H14</f>
        <v>29000000</v>
      </c>
    </row>
    <row r="20" spans="2:11" s="61" customFormat="1" ht="15">
      <c r="B20" s="66" t="s">
        <v>32</v>
      </c>
      <c r="C20" s="132"/>
      <c r="D20" s="130"/>
      <c r="E20" s="107"/>
      <c r="F20" s="108"/>
      <c r="G20" s="108"/>
      <c r="H20" s="108"/>
      <c r="I20" s="108"/>
      <c r="J20" s="292"/>
      <c r="K20" s="292"/>
    </row>
    <row r="21" spans="2:11" s="61" customFormat="1" ht="33" customHeight="1">
      <c r="B21" s="146" t="s">
        <v>148</v>
      </c>
      <c r="C21" s="132">
        <v>50300</v>
      </c>
      <c r="D21" s="130"/>
      <c r="E21" s="149">
        <f>E23+E24+E25+E26+E27</f>
        <v>24970249.639999997</v>
      </c>
      <c r="F21" s="150"/>
      <c r="G21" s="150"/>
      <c r="H21" s="150"/>
      <c r="I21" s="149">
        <f>I23+I24+I25+I26+I27</f>
        <v>24970249.639999997</v>
      </c>
      <c r="J21" s="292"/>
      <c r="K21" s="292"/>
    </row>
    <row r="22" spans="2:11" s="61" customFormat="1" ht="15">
      <c r="B22" s="66" t="s">
        <v>33</v>
      </c>
      <c r="C22" s="132"/>
      <c r="D22" s="130"/>
      <c r="E22" s="107"/>
      <c r="F22" s="108"/>
      <c r="G22" s="108"/>
      <c r="H22" s="108"/>
      <c r="I22" s="108"/>
      <c r="J22" s="292"/>
      <c r="K22" s="292"/>
    </row>
    <row r="23" spans="2:11" s="61" customFormat="1" ht="15">
      <c r="B23" s="66" t="str">
        <f>'Касс.пл.Внеб.(50300)СВОД'!B22</f>
        <v> - доходы от оказания платных услуг</v>
      </c>
      <c r="C23" s="132"/>
      <c r="D23" s="130">
        <f>'Касс.пл.Внеб.(50300)СВОД'!C22</f>
        <v>130</v>
      </c>
      <c r="E23" s="107">
        <f>I23</f>
        <v>24969191.959999997</v>
      </c>
      <c r="F23" s="108"/>
      <c r="G23" s="108"/>
      <c r="H23" s="108"/>
      <c r="I23" s="108">
        <f>'Касс.пл.Внеб.(50300)СВОД'!D22</f>
        <v>24969191.959999997</v>
      </c>
      <c r="J23" s="292"/>
      <c r="K23" s="292"/>
    </row>
    <row r="24" spans="2:11" s="61" customFormat="1" ht="28.5">
      <c r="B24" s="66" t="str">
        <f>'Касс.пл.Внеб.(50300)СВОД'!B23</f>
        <v> - доходы от штрафов, пеней, иных сумм принудительного изъятия</v>
      </c>
      <c r="C24" s="132"/>
      <c r="D24" s="130">
        <f>'Касс.пл.Внеб.(50300)СВОД'!C23</f>
        <v>140</v>
      </c>
      <c r="E24" s="107">
        <f>I24</f>
        <v>0</v>
      </c>
      <c r="F24" s="108"/>
      <c r="G24" s="108"/>
      <c r="H24" s="108"/>
      <c r="I24" s="108">
        <f>'Касс.пл.Внеб.(50300)СВОД'!D23</f>
        <v>0</v>
      </c>
      <c r="J24" s="292"/>
      <c r="K24" s="292"/>
    </row>
    <row r="25" spans="2:11" s="61" customFormat="1" ht="18" customHeight="1">
      <c r="B25" s="66" t="str">
        <f>'Касс.пл.Внеб.(50300)СВОД'!B24</f>
        <v> - доходы от выбытия материальных запасов</v>
      </c>
      <c r="C25" s="132"/>
      <c r="D25" s="130">
        <f>'Касс.пл.Внеб.(50300)СВОД'!C24</f>
        <v>440</v>
      </c>
      <c r="E25" s="107">
        <f>I25</f>
        <v>1057.68</v>
      </c>
      <c r="F25" s="108"/>
      <c r="G25" s="108"/>
      <c r="H25" s="108"/>
      <c r="I25" s="108">
        <f>'Касс.пл.Внеб.(50300)СВОД'!D24</f>
        <v>1057.68</v>
      </c>
      <c r="J25" s="292"/>
      <c r="K25" s="292"/>
    </row>
    <row r="26" spans="2:11" s="61" customFormat="1" ht="18" customHeight="1">
      <c r="B26" s="66" t="s">
        <v>132</v>
      </c>
      <c r="C26" s="132"/>
      <c r="D26" s="130">
        <v>180</v>
      </c>
      <c r="E26" s="107">
        <f>I26</f>
        <v>0</v>
      </c>
      <c r="F26" s="108"/>
      <c r="G26" s="108"/>
      <c r="H26" s="108"/>
      <c r="I26" s="108">
        <f>'Касс.пл.Внеб.(50300) (2)'!D26</f>
        <v>0</v>
      </c>
      <c r="J26" s="292"/>
      <c r="K26" s="292"/>
    </row>
    <row r="27" spans="2:11" s="61" customFormat="1" ht="18" customHeight="1">
      <c r="B27" s="66" t="s">
        <v>185</v>
      </c>
      <c r="C27" s="132"/>
      <c r="D27" s="130">
        <v>120</v>
      </c>
      <c r="E27" s="107">
        <f>I27</f>
        <v>0</v>
      </c>
      <c r="F27" s="108"/>
      <c r="G27" s="108"/>
      <c r="H27" s="108"/>
      <c r="I27" s="108">
        <f>'Касс.пл.Внеб.(50300) (2)'!D27</f>
        <v>0</v>
      </c>
      <c r="J27" s="292"/>
      <c r="K27" s="292"/>
    </row>
    <row r="28" spans="2:11" s="61" customFormat="1" ht="33" customHeight="1">
      <c r="B28" s="147" t="s">
        <v>149</v>
      </c>
      <c r="C28" s="132">
        <v>50320</v>
      </c>
      <c r="D28" s="130"/>
      <c r="E28" s="149">
        <f>E30+E31</f>
        <v>112720</v>
      </c>
      <c r="F28" s="108"/>
      <c r="G28" s="108"/>
      <c r="H28" s="108"/>
      <c r="I28" s="150">
        <f>I30+I31</f>
        <v>112720</v>
      </c>
      <c r="J28" s="293">
        <f>J30+J31</f>
        <v>0</v>
      </c>
      <c r="K28" s="293">
        <f>K30+K31</f>
        <v>0</v>
      </c>
    </row>
    <row r="29" spans="2:11" s="61" customFormat="1" ht="16.5" customHeight="1">
      <c r="B29" s="66" t="s">
        <v>33</v>
      </c>
      <c r="C29" s="132"/>
      <c r="D29" s="130"/>
      <c r="E29" s="107"/>
      <c r="F29" s="108"/>
      <c r="G29" s="108"/>
      <c r="H29" s="108"/>
      <c r="I29" s="108"/>
      <c r="J29" s="292"/>
      <c r="K29" s="292"/>
    </row>
    <row r="30" spans="2:11" s="61" customFormat="1" ht="15">
      <c r="B30" s="66" t="str">
        <f>'Касс.пл.Внеб.(50300)СВОД'!B25</f>
        <v> - гранты</v>
      </c>
      <c r="C30" s="132"/>
      <c r="D30" s="130">
        <v>180</v>
      </c>
      <c r="E30" s="107">
        <f>I30</f>
        <v>0</v>
      </c>
      <c r="F30" s="108"/>
      <c r="G30" s="108"/>
      <c r="H30" s="108"/>
      <c r="I30" s="108">
        <f>'Касс.пл.Внеб.(50300)СВОД'!D25</f>
        <v>0</v>
      </c>
      <c r="J30" s="292"/>
      <c r="K30" s="292"/>
    </row>
    <row r="31" spans="2:11" s="61" customFormat="1" ht="15">
      <c r="B31" s="66" t="s">
        <v>132</v>
      </c>
      <c r="C31" s="132"/>
      <c r="D31" s="130">
        <v>180</v>
      </c>
      <c r="E31" s="107">
        <f>I31</f>
        <v>112720</v>
      </c>
      <c r="F31" s="108"/>
      <c r="G31" s="108"/>
      <c r="H31" s="108"/>
      <c r="I31" s="108">
        <f>'Касс.пл.Внеб.(50320)'!D26</f>
        <v>112720</v>
      </c>
      <c r="J31" s="292"/>
      <c r="K31" s="292"/>
    </row>
    <row r="32" spans="2:11" s="61" customFormat="1" ht="15.75">
      <c r="B32" s="148" t="s">
        <v>38</v>
      </c>
      <c r="C32" s="132"/>
      <c r="D32" s="130"/>
      <c r="E32" s="110">
        <f>E34+E38+E50+E53+E58+E69+E57</f>
        <v>220859568.01</v>
      </c>
      <c r="F32" s="110">
        <f>F34+F38+F50+F53+F58+F69+F57</f>
        <v>148631057.09</v>
      </c>
      <c r="G32" s="110">
        <f>G34+G38+G50+G53+G58+G69+G57</f>
        <v>46816935</v>
      </c>
      <c r="H32" s="110">
        <f>H34+H38+H50+H53+H58+H69+H57</f>
        <v>0</v>
      </c>
      <c r="I32" s="110">
        <f>I34+I38+I50+I53+I58+I69+I57</f>
        <v>25411575.919999998</v>
      </c>
      <c r="J32" s="294">
        <f>'Показатели  по поступлениям'!G15</f>
        <v>197288000</v>
      </c>
      <c r="K32" s="294">
        <f>'Показатели  по поступлениям'!H15</f>
        <v>222864000</v>
      </c>
    </row>
    <row r="33" spans="2:11" s="61" customFormat="1" ht="15">
      <c r="B33" s="66" t="s">
        <v>33</v>
      </c>
      <c r="C33" s="132"/>
      <c r="D33" s="130"/>
      <c r="E33" s="107"/>
      <c r="F33" s="108"/>
      <c r="G33" s="108"/>
      <c r="H33" s="108"/>
      <c r="I33" s="108"/>
      <c r="J33" s="292">
        <f>'Показатели  по поступлениям'!G16</f>
        <v>0</v>
      </c>
      <c r="K33" s="292">
        <f>'Показатели  по поступлениям'!H16</f>
        <v>0</v>
      </c>
    </row>
    <row r="34" spans="2:11" s="61" customFormat="1" ht="31.5">
      <c r="B34" s="67" t="s">
        <v>105</v>
      </c>
      <c r="C34" s="131"/>
      <c r="D34" s="131">
        <v>210</v>
      </c>
      <c r="E34" s="109">
        <f>F34+G34+H34+I34</f>
        <v>113568072.11</v>
      </c>
      <c r="F34" s="110">
        <f>F35+F36+F37</f>
        <v>69825759</v>
      </c>
      <c r="G34" s="110">
        <f>G35+G36+G37</f>
        <v>31077309</v>
      </c>
      <c r="H34" s="110">
        <f>H35+H36+H37</f>
        <v>0</v>
      </c>
      <c r="I34" s="110">
        <f>I35+I36+I37</f>
        <v>12665004.11</v>
      </c>
      <c r="J34" s="294">
        <f>'Показатели  по поступлениям'!G17</f>
        <v>129906200</v>
      </c>
      <c r="K34" s="294">
        <f>'Показатели  по поступлениям'!H17</f>
        <v>148594195</v>
      </c>
    </row>
    <row r="35" spans="2:11" s="61" customFormat="1" ht="15">
      <c r="B35" s="57" t="s">
        <v>39</v>
      </c>
      <c r="C35" s="130"/>
      <c r="D35" s="130">
        <v>211</v>
      </c>
      <c r="E35" s="107">
        <f>F35+G35+H35+I35</f>
        <v>87480184.11</v>
      </c>
      <c r="F35" s="108">
        <f>'Касс. план Обл. бюдж.'!D25</f>
        <v>53629674</v>
      </c>
      <c r="G35" s="108">
        <f>'Касс.пл. ХМАО'!D25</f>
        <v>23825506</v>
      </c>
      <c r="H35" s="108">
        <f>'Субсидия (50500)'!D24</f>
        <v>0</v>
      </c>
      <c r="I35" s="108">
        <f>'Касс.пл.Внеб.(50300)СВОД'!D31</f>
        <v>10025004.11</v>
      </c>
      <c r="J35" s="292">
        <f>'Показатели  по поступлениям'!G18</f>
        <v>98615510</v>
      </c>
      <c r="K35" s="292">
        <f>'Показатели  по поступлениям'!H18</f>
        <v>113229506</v>
      </c>
    </row>
    <row r="36" spans="2:11" s="61" customFormat="1" ht="15">
      <c r="B36" s="57" t="s">
        <v>41</v>
      </c>
      <c r="C36" s="130"/>
      <c r="D36" s="130">
        <v>212</v>
      </c>
      <c r="E36" s="107">
        <f>F36+G36+H36+I36</f>
        <v>0</v>
      </c>
      <c r="F36" s="108">
        <f>'Касс. план Обл. бюдж.'!D26</f>
        <v>0</v>
      </c>
      <c r="G36" s="108">
        <f>'Касс.пл. ХМАО'!D26</f>
        <v>0</v>
      </c>
      <c r="H36" s="108">
        <f>'Субсидия (50500)'!D25</f>
        <v>0</v>
      </c>
      <c r="I36" s="108">
        <f>'Касс.пл.Внеб.(50300)СВОД'!D32</f>
        <v>0</v>
      </c>
      <c r="J36" s="292">
        <f>'Показатели  по поступлениям'!G19</f>
        <v>7000</v>
      </c>
      <c r="K36" s="292">
        <f>'Показатели  по поступлениям'!H19</f>
        <v>10000</v>
      </c>
    </row>
    <row r="37" spans="2:11" s="61" customFormat="1" ht="15">
      <c r="B37" s="57" t="s">
        <v>42</v>
      </c>
      <c r="C37" s="130"/>
      <c r="D37" s="130">
        <v>213</v>
      </c>
      <c r="E37" s="107">
        <f>F37+G37+H37+I37</f>
        <v>26087888</v>
      </c>
      <c r="F37" s="108">
        <f>'Касс. план Обл. бюдж.'!D27</f>
        <v>16196085</v>
      </c>
      <c r="G37" s="108">
        <f>'Касс.пл. ХМАО'!D27</f>
        <v>7251803</v>
      </c>
      <c r="H37" s="108">
        <f>'Субсидия (50500)'!D26</f>
        <v>0</v>
      </c>
      <c r="I37" s="108">
        <f>'Касс.пл.Внеб.(50300)СВОД'!D33</f>
        <v>2640000</v>
      </c>
      <c r="J37" s="292">
        <f>'Показатели  по поступлениям'!G20</f>
        <v>31283690</v>
      </c>
      <c r="K37" s="292">
        <f>'Показатели  по поступлениям'!H20</f>
        <v>35354689</v>
      </c>
    </row>
    <row r="38" spans="2:11" s="61" customFormat="1" ht="15.75">
      <c r="B38" s="67" t="s">
        <v>44</v>
      </c>
      <c r="C38" s="131"/>
      <c r="D38" s="131">
        <v>220</v>
      </c>
      <c r="E38" s="109">
        <f>F38+G38+H38+I38</f>
        <v>63882143.010000005</v>
      </c>
      <c r="F38" s="110">
        <f>F40+F41+F42+F43+F44+F47</f>
        <v>54143022.150000006</v>
      </c>
      <c r="G38" s="110">
        <f>G40+G41+G42+G43+G44+G47</f>
        <v>7103460.859999999</v>
      </c>
      <c r="H38" s="110">
        <f>H40+H41+H42+H43+H44+H47</f>
        <v>0</v>
      </c>
      <c r="I38" s="110">
        <f>I40+I41+I42+I43+I44+I47</f>
        <v>2635660</v>
      </c>
      <c r="J38" s="294">
        <f>'Показатели  по поступлениям'!G21</f>
        <v>22264691</v>
      </c>
      <c r="K38" s="294">
        <f>'Показатели  по поступлениям'!H21</f>
        <v>24162691</v>
      </c>
    </row>
    <row r="39" spans="2:11" s="61" customFormat="1" ht="15">
      <c r="B39" s="57" t="s">
        <v>32</v>
      </c>
      <c r="C39" s="130"/>
      <c r="D39" s="130"/>
      <c r="E39" s="107"/>
      <c r="F39" s="108"/>
      <c r="G39" s="108"/>
      <c r="H39" s="108"/>
      <c r="I39" s="108"/>
      <c r="J39" s="292">
        <f>'Показатели  по поступлениям'!G22</f>
        <v>0</v>
      </c>
      <c r="K39" s="292">
        <f>'Показатели  по поступлениям'!H22</f>
        <v>0</v>
      </c>
    </row>
    <row r="40" spans="2:11" s="61" customFormat="1" ht="15">
      <c r="B40" s="57" t="s">
        <v>46</v>
      </c>
      <c r="C40" s="130"/>
      <c r="D40" s="130">
        <v>221</v>
      </c>
      <c r="E40" s="107">
        <f>F40+G40+H40+I40</f>
        <v>372200</v>
      </c>
      <c r="F40" s="108">
        <f>'Касс. план Обл. бюдж.'!D30</f>
        <v>247000</v>
      </c>
      <c r="G40" s="108">
        <f>'Касс.пл. ХМАО'!D30</f>
        <v>81000</v>
      </c>
      <c r="H40" s="108">
        <f>'Субсидия (50500)'!D29</f>
        <v>0</v>
      </c>
      <c r="I40" s="108">
        <f>'Касс.пл.Внеб.(50300)СВОД'!D36</f>
        <v>44200</v>
      </c>
      <c r="J40" s="292">
        <f>'Показатели  по поступлениям'!G23</f>
        <v>326000</v>
      </c>
      <c r="K40" s="292">
        <f>'Показатели  по поступлениям'!H23</f>
        <v>476000</v>
      </c>
    </row>
    <row r="41" spans="2:11" s="61" customFormat="1" ht="15">
      <c r="B41" s="57" t="s">
        <v>48</v>
      </c>
      <c r="C41" s="130"/>
      <c r="D41" s="130">
        <v>222</v>
      </c>
      <c r="E41" s="107">
        <f>F41+G41+H41+I41</f>
        <v>34500</v>
      </c>
      <c r="F41" s="108">
        <f>'Касс. план Обл. бюдж.'!D31</f>
        <v>0</v>
      </c>
      <c r="G41" s="108">
        <f>'Касс.пл. ХМАО'!D31</f>
        <v>0</v>
      </c>
      <c r="H41" s="108">
        <f>'Субсидия (50500)'!D30</f>
        <v>0</v>
      </c>
      <c r="I41" s="108">
        <f>'Касс.пл.Внеб.(50300)СВОД'!D37</f>
        <v>34500</v>
      </c>
      <c r="J41" s="292">
        <f>'Показатели  по поступлениям'!G24</f>
        <v>5000</v>
      </c>
      <c r="K41" s="292">
        <f>'Показатели  по поступлениям'!H24</f>
        <v>5000</v>
      </c>
    </row>
    <row r="42" spans="2:11" s="61" customFormat="1" ht="15">
      <c r="B42" s="57" t="s">
        <v>50</v>
      </c>
      <c r="C42" s="130"/>
      <c r="D42" s="130">
        <v>223</v>
      </c>
      <c r="E42" s="107">
        <f>F42+G42+H42+I42</f>
        <v>9478288.01</v>
      </c>
      <c r="F42" s="108">
        <f>'Касс. план Обл. бюдж.'!D32</f>
        <v>5452000</v>
      </c>
      <c r="G42" s="108">
        <f>'Касс.пл. ХМАО'!D32</f>
        <v>2670000</v>
      </c>
      <c r="H42" s="108">
        <f>'Субсидия (50500)'!D31</f>
        <v>0</v>
      </c>
      <c r="I42" s="108">
        <f>'Касс.пл.Внеб.(50300)СВОД'!D38</f>
        <v>1356288.01</v>
      </c>
      <c r="J42" s="292">
        <f>'Показатели  по поступлениям'!G25</f>
        <v>9496000</v>
      </c>
      <c r="K42" s="292">
        <f>'Показатели  по поступлениям'!H25</f>
        <v>9496000</v>
      </c>
    </row>
    <row r="43" spans="2:11" s="61" customFormat="1" ht="30">
      <c r="B43" s="57" t="s">
        <v>52</v>
      </c>
      <c r="C43" s="130"/>
      <c r="D43" s="130">
        <v>224</v>
      </c>
      <c r="E43" s="107">
        <f>F43+G43+H43+I43</f>
        <v>0</v>
      </c>
      <c r="F43" s="108">
        <f>'Касс. план Обл. бюдж.'!D33</f>
        <v>0</v>
      </c>
      <c r="G43" s="108">
        <f>'Касс.пл. ХМАО'!D33</f>
        <v>0</v>
      </c>
      <c r="H43" s="108">
        <f>'Субсидия (50500)'!D32</f>
        <v>0</v>
      </c>
      <c r="I43" s="108">
        <f>'Касс.пл.Внеб.(50300)СВОД'!D39</f>
        <v>0</v>
      </c>
      <c r="J43" s="292">
        <f>'Показатели  по поступлениям'!G26</f>
        <v>0</v>
      </c>
      <c r="K43" s="292">
        <f>'Показатели  по поступлениям'!H26</f>
        <v>0</v>
      </c>
    </row>
    <row r="44" spans="2:11" s="61" customFormat="1" ht="30">
      <c r="B44" s="57" t="s">
        <v>54</v>
      </c>
      <c r="C44" s="130"/>
      <c r="D44" s="130">
        <v>225</v>
      </c>
      <c r="E44" s="107">
        <f>F44+G44+H44+I44</f>
        <v>49988075.99000001</v>
      </c>
      <c r="F44" s="108">
        <f>'Касс. план Обл. бюдж.'!D34</f>
        <v>45810776.09</v>
      </c>
      <c r="G44" s="108">
        <f>'Касс.пл. ХМАО'!D34</f>
        <v>3571787.02</v>
      </c>
      <c r="H44" s="108">
        <f>'Субсидия (50500)'!D33</f>
        <v>0</v>
      </c>
      <c r="I44" s="108">
        <f>'Касс.пл.Внеб.(50300)СВОД'!D40</f>
        <v>605512.88</v>
      </c>
      <c r="J44" s="292">
        <f>'Показатели  по поступлениям'!G27</f>
        <v>7639000</v>
      </c>
      <c r="K44" s="292">
        <f>'Показатели  по поступлениям'!H27</f>
        <v>8387000</v>
      </c>
    </row>
    <row r="45" spans="2:11" s="61" customFormat="1" ht="15">
      <c r="B45" s="57" t="s">
        <v>32</v>
      </c>
      <c r="C45" s="130"/>
      <c r="D45" s="130"/>
      <c r="E45" s="107">
        <f aca="true" t="shared" si="0" ref="E45:E50">F45+G45+H45+I45</f>
        <v>0</v>
      </c>
      <c r="F45" s="108">
        <f>'Касс. план Обл. бюдж.'!D35</f>
        <v>0</v>
      </c>
      <c r="G45" s="108">
        <f>'Касс.пл. ХМАО'!D35</f>
        <v>0</v>
      </c>
      <c r="H45" s="108">
        <f>'Субсидия (50500)'!D34</f>
        <v>0</v>
      </c>
      <c r="I45" s="108">
        <f>'Касс.пл.Внеб.(50300)СВОД'!D41</f>
        <v>0</v>
      </c>
      <c r="J45" s="292">
        <v>0</v>
      </c>
      <c r="K45" s="292">
        <v>0</v>
      </c>
    </row>
    <row r="46" spans="2:11" s="61" customFormat="1" ht="15">
      <c r="B46" s="57" t="s">
        <v>199</v>
      </c>
      <c r="C46" s="130"/>
      <c r="D46" s="130"/>
      <c r="E46" s="107">
        <f t="shared" si="0"/>
        <v>450000</v>
      </c>
      <c r="F46" s="108">
        <f>'Касс. план Обл. бюдж.'!D36</f>
        <v>269250</v>
      </c>
      <c r="G46" s="108">
        <f>'Касс.пл. ХМАО'!D36</f>
        <v>116250</v>
      </c>
      <c r="H46" s="108">
        <f>'Субсидия (50500)'!D35</f>
        <v>0</v>
      </c>
      <c r="I46" s="108">
        <f>'Касс.пл.Внеб.(50300)СВОД'!D42</f>
        <v>64500</v>
      </c>
      <c r="J46" s="292">
        <f>'Показатели  по поступлениям'!G29</f>
        <v>0</v>
      </c>
      <c r="K46" s="292">
        <f>'Показатели  по поступлениям'!H29</f>
        <v>0</v>
      </c>
    </row>
    <row r="47" spans="2:11" s="61" customFormat="1" ht="15">
      <c r="B47" s="57" t="s">
        <v>110</v>
      </c>
      <c r="C47" s="130"/>
      <c r="D47" s="130">
        <v>226</v>
      </c>
      <c r="E47" s="107">
        <f t="shared" si="0"/>
        <v>4009079.01</v>
      </c>
      <c r="F47" s="108">
        <f>'Касс. план Обл. бюдж.'!D37</f>
        <v>2633246.06</v>
      </c>
      <c r="G47" s="108">
        <f>'Касс.пл. ХМАО'!D37</f>
        <v>780673.84</v>
      </c>
      <c r="H47" s="108">
        <f>'Субсидия (50500)'!D36</f>
        <v>0</v>
      </c>
      <c r="I47" s="108">
        <f>'Касс.пл.Внеб.(50300)СВОД'!D43</f>
        <v>595159.11</v>
      </c>
      <c r="J47" s="292">
        <f>'Показатели  по поступлениям'!G28</f>
        <v>4798691</v>
      </c>
      <c r="K47" s="292">
        <f>'Показатели  по поступлениям'!H28</f>
        <v>5798691</v>
      </c>
    </row>
    <row r="48" spans="2:11" s="61" customFormat="1" ht="15">
      <c r="B48" s="57" t="s">
        <v>32</v>
      </c>
      <c r="C48" s="130"/>
      <c r="D48" s="130"/>
      <c r="E48" s="107">
        <f t="shared" si="0"/>
        <v>0</v>
      </c>
      <c r="F48" s="108">
        <f>'Касс. план Обл. бюдж.'!D38</f>
        <v>0</v>
      </c>
      <c r="G48" s="108">
        <f>'Касс.пл. ХМАО'!D38</f>
        <v>0</v>
      </c>
      <c r="H48" s="108">
        <f>'Субсидия (50500)'!D37</f>
        <v>0</v>
      </c>
      <c r="I48" s="108">
        <f>'Касс.пл.Внеб.(50300)СВОД'!D44</f>
        <v>0</v>
      </c>
      <c r="J48" s="292">
        <f>'Показатели  по поступлениям'!G31</f>
        <v>0</v>
      </c>
      <c r="K48" s="292">
        <f>'Показатели  по поступлениям'!H31</f>
        <v>0</v>
      </c>
    </row>
    <row r="49" spans="2:11" s="61" customFormat="1" ht="15">
      <c r="B49" s="57" t="s">
        <v>200</v>
      </c>
      <c r="C49" s="130"/>
      <c r="D49" s="130"/>
      <c r="E49" s="107">
        <f t="shared" si="0"/>
        <v>0</v>
      </c>
      <c r="F49" s="108">
        <f>'Касс. план Обл. бюдж.'!D39</f>
        <v>0</v>
      </c>
      <c r="G49" s="108">
        <f>'Касс.пл. ХМАО'!D39</f>
        <v>0</v>
      </c>
      <c r="H49" s="108">
        <f>'Субсидия (50500)'!D38</f>
        <v>0</v>
      </c>
      <c r="I49" s="108">
        <f>'Касс.пл.Внеб.(50300)СВОД'!D45</f>
        <v>0</v>
      </c>
      <c r="J49" s="292">
        <f>'Показатели  по поступлениям'!G32</f>
        <v>0</v>
      </c>
      <c r="K49" s="292">
        <f>'Показатели  по поступлениям'!H32</f>
        <v>0</v>
      </c>
    </row>
    <row r="50" spans="2:11" s="61" customFormat="1" ht="31.5">
      <c r="B50" s="67" t="s">
        <v>103</v>
      </c>
      <c r="C50" s="131"/>
      <c r="D50" s="131">
        <v>240</v>
      </c>
      <c r="E50" s="107">
        <f t="shared" si="0"/>
        <v>0</v>
      </c>
      <c r="F50" s="108">
        <f>'Касс. план Обл. бюдж.'!D40</f>
        <v>0</v>
      </c>
      <c r="G50" s="108">
        <f>'Касс.пл. ХМАО'!D40</f>
        <v>0</v>
      </c>
      <c r="H50" s="108">
        <f>'Субсидия (50500)'!D39</f>
        <v>0</v>
      </c>
      <c r="I50" s="108">
        <f>'Касс.пл.Внеб.(50300)СВОД'!D46</f>
        <v>0</v>
      </c>
      <c r="J50" s="292">
        <f>'Показатели  по поступлениям'!G29</f>
        <v>0</v>
      </c>
      <c r="K50" s="292">
        <f>'Показатели  по поступлениям'!H29</f>
        <v>0</v>
      </c>
    </row>
    <row r="51" spans="2:11" s="61" customFormat="1" ht="15">
      <c r="B51" s="57" t="s">
        <v>32</v>
      </c>
      <c r="C51" s="130"/>
      <c r="D51" s="130"/>
      <c r="E51" s="107">
        <f aca="true" t="shared" si="1" ref="E51:E57">F51+G51+H51+I51</f>
        <v>0</v>
      </c>
      <c r="F51" s="108">
        <f>'Касс. план Обл. бюдж.'!D41</f>
        <v>0</v>
      </c>
      <c r="G51" s="108">
        <f>'Касс.пл. ХМАО'!D41</f>
        <v>0</v>
      </c>
      <c r="H51" s="108">
        <f>'Субсидия (50500)'!D40</f>
        <v>0</v>
      </c>
      <c r="I51" s="108">
        <f>'Касс.пл.Внеб.(50300)СВОД'!D47</f>
        <v>0</v>
      </c>
      <c r="J51" s="292">
        <f>'Показатели  по поступлениям'!G30</f>
        <v>0</v>
      </c>
      <c r="K51" s="292">
        <f>'Показатели  по поступлениям'!H30</f>
        <v>0</v>
      </c>
    </row>
    <row r="52" spans="2:11" s="61" customFormat="1" ht="45">
      <c r="B52" s="57" t="s">
        <v>104</v>
      </c>
      <c r="C52" s="130"/>
      <c r="D52" s="130">
        <v>241</v>
      </c>
      <c r="E52" s="107">
        <f t="shared" si="1"/>
        <v>0</v>
      </c>
      <c r="F52" s="108">
        <f>'Касс. план Обл. бюдж.'!D42</f>
        <v>0</v>
      </c>
      <c r="G52" s="108">
        <f>'Касс.пл. ХМАО'!D42</f>
        <v>0</v>
      </c>
      <c r="H52" s="108">
        <f>'Субсидия (50500)'!D41</f>
        <v>0</v>
      </c>
      <c r="I52" s="108">
        <f>'Касс.пл.Внеб.(50300)СВОД'!D48</f>
        <v>0</v>
      </c>
      <c r="J52" s="292">
        <f>'Показатели  по поступлениям'!G31</f>
        <v>0</v>
      </c>
      <c r="K52" s="292">
        <f>'Показатели  по поступлениям'!H31</f>
        <v>0</v>
      </c>
    </row>
    <row r="53" spans="2:11" s="61" customFormat="1" ht="15.75">
      <c r="B53" s="67" t="s">
        <v>56</v>
      </c>
      <c r="C53" s="131"/>
      <c r="D53" s="131">
        <v>260</v>
      </c>
      <c r="E53" s="107">
        <f t="shared" si="1"/>
        <v>0</v>
      </c>
      <c r="F53" s="108">
        <f>'Касс. план Обл. бюдж.'!D43</f>
        <v>0</v>
      </c>
      <c r="G53" s="108">
        <f>'Касс.пл. ХМАО'!D43</f>
        <v>0</v>
      </c>
      <c r="H53" s="108">
        <f>'Субсидия (50500)'!D42</f>
        <v>0</v>
      </c>
      <c r="I53" s="108">
        <f>'Касс.пл.Внеб.(50300)СВОД'!D49</f>
        <v>0</v>
      </c>
      <c r="J53" s="292">
        <f>'Показатели  по поступлениям'!G32</f>
        <v>0</v>
      </c>
      <c r="K53" s="292">
        <f>'Показатели  по поступлениям'!H32</f>
        <v>0</v>
      </c>
    </row>
    <row r="54" spans="2:11" s="61" customFormat="1" ht="15">
      <c r="B54" s="57" t="s">
        <v>32</v>
      </c>
      <c r="C54" s="130"/>
      <c r="D54" s="130"/>
      <c r="E54" s="107">
        <f t="shared" si="1"/>
        <v>0</v>
      </c>
      <c r="F54" s="108">
        <f>'Касс. план Обл. бюдж.'!D44</f>
        <v>0</v>
      </c>
      <c r="G54" s="108">
        <f>'Касс.пл. ХМАО'!D44</f>
        <v>0</v>
      </c>
      <c r="H54" s="108">
        <f>'Субсидия (50500)'!D43</f>
        <v>0</v>
      </c>
      <c r="I54" s="108">
        <f>'Касс.пл.Внеб.(50300)СВОД'!D50</f>
        <v>0</v>
      </c>
      <c r="J54" s="292">
        <f>'Показатели  по поступлениям'!G33</f>
        <v>0</v>
      </c>
      <c r="K54" s="292">
        <f>'Показатели  по поступлениям'!H33</f>
        <v>0</v>
      </c>
    </row>
    <row r="55" spans="2:11" s="61" customFormat="1" ht="30">
      <c r="B55" s="57" t="s">
        <v>58</v>
      </c>
      <c r="C55" s="130"/>
      <c r="D55" s="130">
        <v>262</v>
      </c>
      <c r="E55" s="107">
        <f t="shared" si="1"/>
        <v>0</v>
      </c>
      <c r="F55" s="108">
        <f>'Касс. план Обл. бюдж.'!D45</f>
        <v>0</v>
      </c>
      <c r="G55" s="108">
        <f>'Касс.пл. ХМАО'!D45</f>
        <v>0</v>
      </c>
      <c r="H55" s="108">
        <f>'Субсидия (50500)'!D44</f>
        <v>0</v>
      </c>
      <c r="I55" s="108">
        <f>'Касс.пл.Внеб.(50300)СВОД'!D51</f>
        <v>0</v>
      </c>
      <c r="J55" s="292">
        <f>'Показатели  по поступлениям'!G34</f>
        <v>0</v>
      </c>
      <c r="K55" s="292">
        <f>'Показатели  по поступлениям'!H34</f>
        <v>0</v>
      </c>
    </row>
    <row r="56" spans="2:11" s="61" customFormat="1" ht="45">
      <c r="B56" s="57" t="s">
        <v>60</v>
      </c>
      <c r="C56" s="130"/>
      <c r="D56" s="130">
        <v>263</v>
      </c>
      <c r="E56" s="107">
        <f t="shared" si="1"/>
        <v>0</v>
      </c>
      <c r="F56" s="108">
        <f>'Касс. план Обл. бюдж.'!D46</f>
        <v>0</v>
      </c>
      <c r="G56" s="108">
        <f>'Касс.пл. ХМАО'!D46</f>
        <v>0</v>
      </c>
      <c r="H56" s="108">
        <f>'Субсидия (50500)'!D45</f>
        <v>0</v>
      </c>
      <c r="I56" s="108">
        <f>'Касс.пл.Внеб.(50300)СВОД'!D52</f>
        <v>0</v>
      </c>
      <c r="J56" s="292">
        <f>'Показатели  по поступлениям'!G35</f>
        <v>0</v>
      </c>
      <c r="K56" s="292">
        <f>'Показатели  по поступлениям'!H35</f>
        <v>0</v>
      </c>
    </row>
    <row r="57" spans="2:11" s="61" customFormat="1" ht="15.75">
      <c r="B57" s="67" t="s">
        <v>62</v>
      </c>
      <c r="C57" s="131"/>
      <c r="D57" s="131">
        <v>290</v>
      </c>
      <c r="E57" s="109">
        <f t="shared" si="1"/>
        <v>797349.73</v>
      </c>
      <c r="F57" s="110">
        <f>'Касс. план Обл. бюдж.'!D47</f>
        <v>0</v>
      </c>
      <c r="G57" s="110">
        <f>'Касс.пл. ХМАО'!D47</f>
        <v>0</v>
      </c>
      <c r="H57" s="110">
        <f>'Субсидия (50500)'!D46</f>
        <v>0</v>
      </c>
      <c r="I57" s="110">
        <f>'Касс.пл.Внеб.(50300)СВОД'!D53</f>
        <v>797349.73</v>
      </c>
      <c r="J57" s="294">
        <f>'Показатели  по поступлениям'!G36</f>
        <v>650000</v>
      </c>
      <c r="K57" s="294">
        <f>'Показатели  по поступлениям'!H36</f>
        <v>650000</v>
      </c>
    </row>
    <row r="58" spans="2:11" s="61" customFormat="1" ht="31.5">
      <c r="B58" s="67" t="s">
        <v>64</v>
      </c>
      <c r="C58" s="131"/>
      <c r="D58" s="131">
        <v>300</v>
      </c>
      <c r="E58" s="109">
        <f>F58+G58+H58+I58</f>
        <v>42612003.160000004</v>
      </c>
      <c r="F58" s="110">
        <f>'Касс. план Обл. бюдж.'!D48</f>
        <v>24662275.94</v>
      </c>
      <c r="G58" s="110">
        <f>'Касс.пл. ХМАО'!D48</f>
        <v>8636165.14</v>
      </c>
      <c r="H58" s="110">
        <f>'Субсидия (50500)'!D47</f>
        <v>0</v>
      </c>
      <c r="I58" s="110">
        <f>'Касс.пл.Внеб.(50300)СВОД'!D54</f>
        <v>9313562.08</v>
      </c>
      <c r="J58" s="294">
        <f>'Показатели  по поступлениям'!G37</f>
        <v>44467109</v>
      </c>
      <c r="K58" s="294">
        <f>'Показатели  по поступлениям'!H37</f>
        <v>49457114</v>
      </c>
    </row>
    <row r="59" spans="2:11" s="61" customFormat="1" ht="15">
      <c r="B59" s="57" t="s">
        <v>32</v>
      </c>
      <c r="C59" s="130"/>
      <c r="D59" s="130"/>
      <c r="E59" s="109">
        <f>F59+G59+H59+I59</f>
        <v>0</v>
      </c>
      <c r="F59" s="110">
        <f>'Касс. план Обл. бюдж.'!D49</f>
        <v>0</v>
      </c>
      <c r="G59" s="110">
        <f>'Касс.пл. ХМАО'!D49</f>
        <v>0</v>
      </c>
      <c r="H59" s="110">
        <f>'Субсидия (50500)'!D48</f>
        <v>0</v>
      </c>
      <c r="I59" s="110">
        <f>'Касс.пл.Внеб.(50300)СВОД'!D55</f>
        <v>0</v>
      </c>
      <c r="J59" s="292">
        <f>'Показатели  по поступлениям'!G38</f>
        <v>0</v>
      </c>
      <c r="K59" s="292">
        <f>'Показатели  по поступлениям'!H38</f>
        <v>0</v>
      </c>
    </row>
    <row r="60" spans="2:11" s="61" customFormat="1" ht="15">
      <c r="B60" s="57" t="s">
        <v>66</v>
      </c>
      <c r="C60" s="130"/>
      <c r="D60" s="130">
        <v>310</v>
      </c>
      <c r="E60" s="109">
        <f>F60+G60+H60+I60</f>
        <v>1774720</v>
      </c>
      <c r="F60" s="110">
        <f>'Касс. план Обл. бюдж.'!D50</f>
        <v>0</v>
      </c>
      <c r="G60" s="110">
        <f>'Касс.пл. ХМАО'!D50</f>
        <v>0</v>
      </c>
      <c r="H60" s="110">
        <f>'Субсидия (50500)'!D49</f>
        <v>0</v>
      </c>
      <c r="I60" s="110">
        <f>'Касс.пл.Внеб.(50300)СВОД'!D56</f>
        <v>1774720</v>
      </c>
      <c r="J60" s="292">
        <f>'Показатели  по поступлениям'!G39</f>
        <v>1800000</v>
      </c>
      <c r="K60" s="292">
        <f>'Показатели  по поступлениям'!H39</f>
        <v>1900000</v>
      </c>
    </row>
    <row r="61" spans="2:11" s="61" customFormat="1" ht="30">
      <c r="B61" s="57" t="s">
        <v>68</v>
      </c>
      <c r="C61" s="130"/>
      <c r="D61" s="130">
        <v>320</v>
      </c>
      <c r="E61" s="109">
        <f>F61+G61+H61+I61</f>
        <v>0</v>
      </c>
      <c r="F61" s="110">
        <f>'Касс. план Обл. бюдж.'!D51</f>
        <v>0</v>
      </c>
      <c r="G61" s="110">
        <f>'Касс.пл. ХМАО'!D51</f>
        <v>0</v>
      </c>
      <c r="H61" s="110">
        <f>'Субсидия (50500)'!D50</f>
        <v>0</v>
      </c>
      <c r="I61" s="110">
        <f>'Касс.пл.Внеб.(50300)СВОД'!D57</f>
        <v>0</v>
      </c>
      <c r="J61" s="292">
        <f>'Показатели  по поступлениям'!G40</f>
        <v>0</v>
      </c>
      <c r="K61" s="292">
        <f>'Показатели  по поступлениям'!H40</f>
        <v>0</v>
      </c>
    </row>
    <row r="62" spans="2:11" s="61" customFormat="1" ht="30">
      <c r="B62" s="57" t="s">
        <v>80</v>
      </c>
      <c r="C62" s="130"/>
      <c r="D62" s="130">
        <v>330</v>
      </c>
      <c r="E62" s="107">
        <f>F62+G62+H62+I62</f>
        <v>0</v>
      </c>
      <c r="F62" s="108">
        <f>'Касс. план Обл. бюдж.'!D52</f>
        <v>0</v>
      </c>
      <c r="G62" s="108">
        <f>'Касс.пл. ХМАО'!D52</f>
        <v>0</v>
      </c>
      <c r="H62" s="108">
        <f>'Субсидия (50500)'!D51</f>
        <v>0</v>
      </c>
      <c r="I62" s="108">
        <f>'Касс.пл.Внеб.(50300)СВОД'!D58</f>
        <v>0</v>
      </c>
      <c r="J62" s="292">
        <f>'Показатели  по поступлениям'!G41</f>
        <v>0</v>
      </c>
      <c r="K62" s="292">
        <f>'Показатели  по поступлениям'!H41</f>
        <v>0</v>
      </c>
    </row>
    <row r="63" spans="2:11" s="61" customFormat="1" ht="30">
      <c r="B63" s="57" t="s">
        <v>70</v>
      </c>
      <c r="C63" s="130"/>
      <c r="D63" s="130">
        <v>340</v>
      </c>
      <c r="E63" s="107">
        <f>F63+G63+H63+I63</f>
        <v>40837283.160000004</v>
      </c>
      <c r="F63" s="108">
        <f>'Касс. план Обл. бюдж.'!D53</f>
        <v>24662275.94</v>
      </c>
      <c r="G63" s="108">
        <f>'Касс.пл. ХМАО'!D53</f>
        <v>8636165.14</v>
      </c>
      <c r="H63" s="108">
        <f>'Субсидия (50500)'!D52</f>
        <v>0</v>
      </c>
      <c r="I63" s="108">
        <f>'Касс.пл.Внеб.(50300)СВОД'!D59</f>
        <v>7538842.08</v>
      </c>
      <c r="J63" s="292">
        <f>'Показатели  по поступлениям'!G42</f>
        <v>42667109</v>
      </c>
      <c r="K63" s="292">
        <f>'Показатели  по поступлениям'!H42</f>
        <v>47557114</v>
      </c>
    </row>
    <row r="64" spans="2:11" s="61" customFormat="1" ht="15">
      <c r="B64" s="57" t="s">
        <v>32</v>
      </c>
      <c r="C64" s="130"/>
      <c r="D64" s="130"/>
      <c r="E64" s="107">
        <f>F64+G64+H64+I64</f>
        <v>0</v>
      </c>
      <c r="F64" s="108">
        <f>'Касс. план Обл. бюдж.'!D54</f>
        <v>0</v>
      </c>
      <c r="G64" s="108">
        <f>'Касс.пл. ХМАО'!D54</f>
        <v>0</v>
      </c>
      <c r="H64" s="108">
        <f>'Субсидия (50500)'!D53</f>
        <v>0</v>
      </c>
      <c r="I64" s="108">
        <f>'Касс.пл.Внеб.(50300)СВОД'!D60</f>
        <v>0</v>
      </c>
      <c r="J64" s="292">
        <f>'Показатели  по поступлениям'!G43</f>
        <v>0</v>
      </c>
      <c r="K64" s="292">
        <f>'Показатели  по поступлениям'!H43</f>
        <v>0</v>
      </c>
    </row>
    <row r="65" spans="2:11" s="61" customFormat="1" ht="15">
      <c r="B65" s="57" t="s">
        <v>201</v>
      </c>
      <c r="C65" s="130"/>
      <c r="D65" s="130"/>
      <c r="E65" s="107">
        <f>F65+G65+H65+I65</f>
        <v>24402762.14</v>
      </c>
      <c r="F65" s="108">
        <f>'Касс. план Обл. бюдж.'!D55</f>
        <v>14178675</v>
      </c>
      <c r="G65" s="108">
        <f>'Касс.пл. ХМАО'!D55</f>
        <v>6073837.140000001</v>
      </c>
      <c r="H65" s="108">
        <f>'Субсидия (50500)'!D54</f>
        <v>0</v>
      </c>
      <c r="I65" s="108">
        <f>'Касс.пл.Внеб.(50300)СВОД'!D61</f>
        <v>4150250</v>
      </c>
      <c r="J65" s="292">
        <f>'Показатели  по поступлениям'!G44</f>
        <v>0</v>
      </c>
      <c r="K65" s="292">
        <f>'Показатели  по поступлениям'!H44</f>
        <v>0</v>
      </c>
    </row>
    <row r="66" spans="2:11" s="61" customFormat="1" ht="15">
      <c r="B66" s="57" t="s">
        <v>202</v>
      </c>
      <c r="C66" s="130"/>
      <c r="D66" s="130"/>
      <c r="E66" s="107">
        <f>F66+G66+H66+I66</f>
        <v>1299600</v>
      </c>
      <c r="F66" s="108">
        <f>'Касс. план Обл. бюдж.'!D56</f>
        <v>617600</v>
      </c>
      <c r="G66" s="108">
        <f>'Касс.пл. ХМАО'!D56</f>
        <v>500000</v>
      </c>
      <c r="H66" s="108">
        <f>'Субсидия (50500)'!D55</f>
        <v>0</v>
      </c>
      <c r="I66" s="108">
        <f>'Касс.пл.Внеб.(50300)СВОД'!D62</f>
        <v>182000</v>
      </c>
      <c r="J66" s="292">
        <f>'Показатели  по поступлениям'!G45</f>
        <v>0</v>
      </c>
      <c r="K66" s="292">
        <f>'Показатели  по поступлениям'!H45</f>
        <v>0</v>
      </c>
    </row>
    <row r="67" spans="2:11" s="61" customFormat="1" ht="15">
      <c r="B67" s="57" t="s">
        <v>203</v>
      </c>
      <c r="C67" s="130"/>
      <c r="D67" s="130"/>
      <c r="E67" s="107">
        <f>F67+G67+H67+I67</f>
        <v>3149009</v>
      </c>
      <c r="F67" s="108">
        <f>'Касс. план Обл. бюдж.'!D57</f>
        <v>2500000</v>
      </c>
      <c r="G67" s="108">
        <f>'Касс.пл. ХМАО'!D57</f>
        <v>131300</v>
      </c>
      <c r="H67" s="108">
        <f>'Субсидия (50500)'!D56</f>
        <v>0</v>
      </c>
      <c r="I67" s="108">
        <f>'Касс.пл.Внеб.(50300)СВОД'!D63</f>
        <v>517709</v>
      </c>
      <c r="J67" s="292">
        <f>'Показатели  по поступлениям'!G46</f>
        <v>0</v>
      </c>
      <c r="K67" s="292">
        <f>'Показатели  по поступлениям'!H46</f>
        <v>0</v>
      </c>
    </row>
    <row r="68" spans="2:11" s="61" customFormat="1" ht="15">
      <c r="B68" s="57" t="s">
        <v>204</v>
      </c>
      <c r="C68" s="130"/>
      <c r="D68" s="130"/>
      <c r="E68" s="107">
        <f>F68+G68+H68+I68</f>
        <v>2500000</v>
      </c>
      <c r="F68" s="108">
        <f>'Касс. план Обл. бюдж.'!D58</f>
        <v>2000000</v>
      </c>
      <c r="G68" s="108">
        <f>'Касс.пл. ХМАО'!D58</f>
        <v>500000</v>
      </c>
      <c r="H68" s="108">
        <f>'Субсидия (50500)'!D57</f>
        <v>0</v>
      </c>
      <c r="I68" s="108">
        <f>'Касс.пл.Внеб.(50300)СВОД'!D64</f>
        <v>0</v>
      </c>
      <c r="J68" s="292">
        <f>'Показатели  по поступлениям'!G47</f>
        <v>0</v>
      </c>
      <c r="K68" s="292">
        <f>'Показатели  по поступлениям'!H47</f>
        <v>0</v>
      </c>
    </row>
    <row r="69" spans="2:11" s="61" customFormat="1" ht="31.5">
      <c r="B69" s="67" t="s">
        <v>72</v>
      </c>
      <c r="C69" s="131"/>
      <c r="D69" s="131">
        <v>500</v>
      </c>
      <c r="E69" s="107">
        <f>F69+G69+H69+I69</f>
        <v>0</v>
      </c>
      <c r="F69" s="108">
        <f>F71+F72</f>
        <v>0</v>
      </c>
      <c r="G69" s="108">
        <f>G71+G72</f>
        <v>0</v>
      </c>
      <c r="H69" s="110">
        <f>H71+H72</f>
        <v>0</v>
      </c>
      <c r="I69" s="110">
        <f>I71+I72</f>
        <v>0</v>
      </c>
      <c r="J69" s="294">
        <f>'Показатели  по поступлениям'!G43</f>
        <v>0</v>
      </c>
      <c r="K69" s="294">
        <f>'Показатели  по поступлениям'!H43</f>
        <v>0</v>
      </c>
    </row>
    <row r="70" spans="2:11" s="61" customFormat="1" ht="15">
      <c r="B70" s="57" t="s">
        <v>32</v>
      </c>
      <c r="C70" s="130"/>
      <c r="D70" s="130"/>
      <c r="E70" s="107"/>
      <c r="F70" s="108"/>
      <c r="G70" s="108"/>
      <c r="H70" s="108"/>
      <c r="I70" s="108"/>
      <c r="J70" s="294">
        <f>'Показатели  по поступлениям'!G44</f>
        <v>0</v>
      </c>
      <c r="K70" s="294">
        <f>'Показатели  по поступлениям'!H44</f>
        <v>0</v>
      </c>
    </row>
    <row r="71" spans="2:11" s="61" customFormat="1" ht="45">
      <c r="B71" s="57" t="s">
        <v>74</v>
      </c>
      <c r="C71" s="130"/>
      <c r="D71" s="130">
        <v>520</v>
      </c>
      <c r="E71" s="107">
        <f>F71+G71+H71+I71</f>
        <v>0</v>
      </c>
      <c r="F71" s="108">
        <f>'Касс. план Обл. бюдж.'!D61</f>
        <v>0</v>
      </c>
      <c r="G71" s="108">
        <f>'Касс.пл. ХМАО'!D61</f>
        <v>0</v>
      </c>
      <c r="H71" s="108">
        <f>'Субсидия (50500)'!D60</f>
        <v>0</v>
      </c>
      <c r="I71" s="108">
        <f>'Касс.пл.Внеб.(50300)СВОД'!D67</f>
        <v>0</v>
      </c>
      <c r="J71" s="294">
        <f>'Показатели  по поступлениям'!G45</f>
        <v>0</v>
      </c>
      <c r="K71" s="294">
        <f>'Показатели  по поступлениям'!H45</f>
        <v>0</v>
      </c>
    </row>
    <row r="72" spans="2:11" s="61" customFormat="1" ht="30">
      <c r="B72" s="57" t="s">
        <v>76</v>
      </c>
      <c r="C72" s="130"/>
      <c r="D72" s="130">
        <v>530</v>
      </c>
      <c r="E72" s="107">
        <f>F72+G72+H72+I72</f>
        <v>0</v>
      </c>
      <c r="F72" s="108">
        <f>'Касс. план Обл. бюдж.'!D62</f>
        <v>0</v>
      </c>
      <c r="G72" s="108">
        <f>'Касс.пл. ХМАО'!D62</f>
        <v>0</v>
      </c>
      <c r="H72" s="108">
        <f>'Субсидия (50500)'!D61</f>
        <v>0</v>
      </c>
      <c r="I72" s="108">
        <f>'Касс.пл.Внеб.(50300)СВОД'!D68</f>
        <v>0</v>
      </c>
      <c r="J72" s="294">
        <f>'Показатели  по поступлениям'!G46</f>
        <v>0</v>
      </c>
      <c r="K72" s="294">
        <f>'Показатели  по поступлениям'!H46</f>
        <v>0</v>
      </c>
    </row>
    <row r="73" spans="2:11" s="61" customFormat="1" ht="15">
      <c r="B73" s="57" t="s">
        <v>78</v>
      </c>
      <c r="C73" s="130"/>
      <c r="D73" s="130"/>
      <c r="E73" s="107"/>
      <c r="F73" s="108"/>
      <c r="G73" s="108"/>
      <c r="H73" s="108"/>
      <c r="I73" s="108"/>
      <c r="J73" s="294">
        <f>'Показатели  по поступлениям'!G47</f>
        <v>0</v>
      </c>
      <c r="K73" s="294">
        <f>'Показатели  по поступлениям'!H47</f>
        <v>0</v>
      </c>
    </row>
    <row r="74" spans="2:11" s="61" customFormat="1" ht="15">
      <c r="B74" s="57" t="s">
        <v>79</v>
      </c>
      <c r="C74" s="130"/>
      <c r="D74" s="130" t="s">
        <v>36</v>
      </c>
      <c r="E74" s="107">
        <f>F74+G74+H74+I74</f>
        <v>0</v>
      </c>
      <c r="F74" s="108">
        <f>'Касс. план Обл. бюдж.'!D64</f>
        <v>0</v>
      </c>
      <c r="G74" s="108">
        <f>'Касс.пл. ХМАО'!D64</f>
        <v>0</v>
      </c>
      <c r="H74" s="108">
        <f>'Субсидия (50500)'!D63</f>
        <v>0</v>
      </c>
      <c r="I74" s="108">
        <f>'Касс.пл.Внеб.(50300)СВОД'!D70</f>
        <v>0</v>
      </c>
      <c r="J74" s="294">
        <f>'Показатели  по поступлениям'!G48</f>
        <v>0</v>
      </c>
      <c r="K74" s="294">
        <f>'Показатели  по поступлениям'!H48</f>
        <v>0</v>
      </c>
    </row>
  </sheetData>
  <sheetProtection password="C541" sheet="1" objects="1" scenarios="1" formatCells="0" formatColumns="0" formatRows="0" insertHyperlinks="0" sort="0" autoFilter="0" pivotTables="0"/>
  <mergeCells count="13">
    <mergeCell ref="J1:K1"/>
    <mergeCell ref="E8:E9"/>
    <mergeCell ref="F8:G8"/>
    <mergeCell ref="H8:H9"/>
    <mergeCell ref="I8:I9"/>
    <mergeCell ref="J8:J9"/>
    <mergeCell ref="K8:K9"/>
    <mergeCell ref="B3:K3"/>
    <mergeCell ref="B5:K5"/>
    <mergeCell ref="B6:K6"/>
    <mergeCell ref="B8:B9"/>
    <mergeCell ref="D8:D9"/>
    <mergeCell ref="C8:C9"/>
  </mergeCells>
  <printOptions/>
  <pageMargins left="1.1811023622047245" right="0.3937007874015748" top="0.3937007874015748" bottom="0.3937007874015748" header="0.15748031496062992" footer="0.15748031496062992"/>
  <pageSetup fitToHeight="1" fitToWidth="1" horizontalDpi="600" verticalDpi="600" orientation="portrait" paperSize="9" scale="44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A66"/>
  <sheetViews>
    <sheetView zoomScale="70" zoomScaleNormal="70" zoomScalePageLayoutView="0" workbookViewId="0" topLeftCell="A1">
      <selection activeCell="E30" sqref="E30"/>
    </sheetView>
  </sheetViews>
  <sheetFormatPr defaultColWidth="9.00390625" defaultRowHeight="12.75"/>
  <cols>
    <col min="1" max="1" width="1.625" style="39" customWidth="1"/>
    <col min="2" max="2" width="54.75390625" style="39" customWidth="1"/>
    <col min="3" max="3" width="11.375" style="39" customWidth="1"/>
    <col min="4" max="4" width="18.25390625" style="39" customWidth="1"/>
    <col min="5" max="5" width="15.625" style="39" customWidth="1"/>
    <col min="6" max="6" width="15.75390625" style="39" customWidth="1"/>
    <col min="7" max="7" width="16.125" style="39" customWidth="1"/>
    <col min="8" max="8" width="15.75390625" style="39" customWidth="1"/>
    <col min="9" max="9" width="18.875" style="39" customWidth="1"/>
    <col min="10" max="10" width="17.625" style="39" customWidth="1"/>
    <col min="11" max="16384" width="9.125" style="39" customWidth="1"/>
  </cols>
  <sheetData>
    <row r="1" spans="7:12" ht="12.75">
      <c r="G1" s="37"/>
      <c r="H1" s="420" t="s">
        <v>197</v>
      </c>
      <c r="I1" s="420"/>
      <c r="J1" s="420"/>
      <c r="K1" s="84"/>
      <c r="L1" s="84"/>
    </row>
    <row r="2" spans="5:10" ht="12.75" customHeight="1">
      <c r="E2" s="37"/>
      <c r="G2" s="427" t="str">
        <f>'Приложение 1'!R2</f>
        <v>к протоколу № 22 от 28.12.2015</v>
      </c>
      <c r="H2" s="427"/>
      <c r="I2" s="427"/>
      <c r="J2" s="427"/>
    </row>
    <row r="3" spans="5:10" ht="12.75">
      <c r="E3" s="37"/>
      <c r="F3" s="37"/>
      <c r="G3" s="37"/>
      <c r="H3" s="421"/>
      <c r="I3" s="421"/>
      <c r="J3" s="421"/>
    </row>
    <row r="4" spans="6:10" ht="12.75" customHeight="1">
      <c r="F4" s="86"/>
      <c r="G4" s="86"/>
      <c r="H4" s="86"/>
      <c r="I4" s="87" t="s">
        <v>8</v>
      </c>
      <c r="J4" s="86"/>
    </row>
    <row r="5" spans="5:10" ht="16.5" customHeight="1">
      <c r="E5" s="41"/>
      <c r="F5" s="88"/>
      <c r="G5" s="422" t="s">
        <v>209</v>
      </c>
      <c r="H5" s="422"/>
      <c r="I5" s="422"/>
      <c r="J5" s="422"/>
    </row>
    <row r="6" spans="6:10" ht="11.25" customHeight="1">
      <c r="F6" s="88"/>
      <c r="G6" s="37"/>
      <c r="H6" s="88"/>
      <c r="I6" s="89" t="s">
        <v>113</v>
      </c>
      <c r="J6" s="88"/>
    </row>
    <row r="7" spans="5:10" ht="15" customHeight="1">
      <c r="E7" s="90" t="s">
        <v>115</v>
      </c>
      <c r="F7" s="90"/>
      <c r="G7" s="425" t="s">
        <v>216</v>
      </c>
      <c r="H7" s="425"/>
      <c r="I7" s="425"/>
      <c r="J7" s="425"/>
    </row>
    <row r="8" spans="6:10" ht="10.5" customHeight="1">
      <c r="F8" s="90"/>
      <c r="G8" s="426" t="s">
        <v>135</v>
      </c>
      <c r="H8" s="426"/>
      <c r="I8" s="426"/>
      <c r="J8" s="426"/>
    </row>
    <row r="9" spans="5:10" ht="12.75">
      <c r="E9" s="91"/>
      <c r="F9" s="91"/>
      <c r="G9" s="125" t="s">
        <v>234</v>
      </c>
      <c r="H9" s="92" t="s">
        <v>227</v>
      </c>
      <c r="I9" s="92"/>
      <c r="J9" s="93"/>
    </row>
    <row r="11" spans="2:10" ht="18">
      <c r="B11" s="423" t="s">
        <v>112</v>
      </c>
      <c r="C11" s="423"/>
      <c r="D11" s="423"/>
      <c r="E11" s="423"/>
      <c r="F11" s="423"/>
      <c r="G11" s="423"/>
      <c r="H11" s="423"/>
      <c r="I11" s="423"/>
      <c r="J11" s="423"/>
    </row>
    <row r="12" spans="2:10" ht="32.25" customHeight="1">
      <c r="B12" s="428" t="s">
        <v>176</v>
      </c>
      <c r="C12" s="428"/>
      <c r="D12" s="428"/>
      <c r="E12" s="428"/>
      <c r="F12" s="428"/>
      <c r="G12" s="428"/>
      <c r="H12" s="428"/>
      <c r="I12" s="428"/>
      <c r="J12" s="428"/>
    </row>
    <row r="13" spans="2:10" ht="16.5">
      <c r="B13" s="429" t="s">
        <v>111</v>
      </c>
      <c r="C13" s="429"/>
      <c r="D13" s="429"/>
      <c r="E13" s="429"/>
      <c r="F13" s="429"/>
      <c r="G13" s="429"/>
      <c r="H13" s="429"/>
      <c r="I13" s="429"/>
      <c r="J13" s="429"/>
    </row>
    <row r="14" spans="2:27" ht="12.75" customHeight="1">
      <c r="B14" s="430" t="str">
        <f>'Заголовочный раздел'!B19:V19</f>
        <v>АСУСОН ТО "Детский психоневрологический дом-интернат"</v>
      </c>
      <c r="C14" s="430"/>
      <c r="D14" s="430"/>
      <c r="E14" s="430"/>
      <c r="F14" s="430"/>
      <c r="G14" s="430"/>
      <c r="H14" s="430"/>
      <c r="I14" s="430"/>
      <c r="J14" s="43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1"/>
      <c r="X14" s="41"/>
      <c r="Y14" s="41"/>
      <c r="Z14" s="41"/>
      <c r="AA14" s="41"/>
    </row>
    <row r="15" spans="2:27" ht="16.5">
      <c r="B15" s="424" t="s">
        <v>4</v>
      </c>
      <c r="C15" s="424"/>
      <c r="D15" s="424"/>
      <c r="E15" s="424"/>
      <c r="F15" s="424"/>
      <c r="G15" s="424"/>
      <c r="H15" s="424"/>
      <c r="I15" s="424"/>
      <c r="J15" s="424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2:27" ht="12.75">
      <c r="B16" s="42"/>
      <c r="C16" s="42"/>
      <c r="D16" s="42"/>
      <c r="E16" s="42"/>
      <c r="F16" s="42"/>
      <c r="G16" s="42"/>
      <c r="H16" s="42"/>
      <c r="I16" s="42"/>
      <c r="J16" s="42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2:10" ht="12.75">
      <c r="B17" s="413" t="s">
        <v>11</v>
      </c>
      <c r="C17" s="415" t="s">
        <v>35</v>
      </c>
      <c r="D17" s="411" t="s">
        <v>198</v>
      </c>
      <c r="E17" s="417" t="s">
        <v>98</v>
      </c>
      <c r="F17" s="418"/>
      <c r="G17" s="418"/>
      <c r="H17" s="419"/>
      <c r="I17" s="411" t="s">
        <v>143</v>
      </c>
      <c r="J17" s="411" t="s">
        <v>195</v>
      </c>
    </row>
    <row r="18" spans="2:10" ht="18" customHeight="1">
      <c r="B18" s="414"/>
      <c r="C18" s="416"/>
      <c r="D18" s="412"/>
      <c r="E18" s="43" t="s">
        <v>99</v>
      </c>
      <c r="F18" s="43" t="s">
        <v>100</v>
      </c>
      <c r="G18" s="43" t="s">
        <v>101</v>
      </c>
      <c r="H18" s="43" t="s">
        <v>102</v>
      </c>
      <c r="I18" s="412"/>
      <c r="J18" s="412"/>
    </row>
    <row r="19" spans="2:10" ht="18" customHeight="1">
      <c r="B19" s="44" t="s">
        <v>97</v>
      </c>
      <c r="C19" s="45"/>
      <c r="D19" s="111">
        <f>'Касс. план Обл. бюдж.'!D19+'Касс.пл. ХМАО'!D19</f>
        <v>288718.5</v>
      </c>
      <c r="E19" s="111">
        <f>'Касс. план Обл. бюдж.'!E19+'Касс.пл. ХМАО'!E19</f>
        <v>288718.5</v>
      </c>
      <c r="F19" s="111">
        <f>'Касс. план Обл. бюдж.'!F19+'Касс.пл. ХМАО'!F19</f>
        <v>0</v>
      </c>
      <c r="G19" s="111">
        <f>'Касс. план Обл. бюдж.'!G19+'Касс.пл. ХМАО'!G19</f>
        <v>0</v>
      </c>
      <c r="H19" s="111">
        <f>'Касс. план Обл. бюдж.'!H19+'Касс.пл. ХМАО'!H19</f>
        <v>0</v>
      </c>
      <c r="I19" s="111">
        <f>'Касс. план Обл. бюдж.'!I19+'Касс.пл. ХМАО'!I19</f>
        <v>0</v>
      </c>
      <c r="J19" s="111">
        <f>'Касс. план Обл. бюдж.'!J19+'Касс.пл. ХМАО'!J19</f>
        <v>0</v>
      </c>
    </row>
    <row r="20" spans="2:10" ht="18" customHeight="1">
      <c r="B20" s="44" t="s">
        <v>106</v>
      </c>
      <c r="C20" s="45">
        <v>180</v>
      </c>
      <c r="D20" s="112">
        <f>'Касс. план Обл. бюдж.'!D20+'Касс.пл. ХМАО'!D20</f>
        <v>195159273.59</v>
      </c>
      <c r="E20" s="112">
        <f>'Касс. план Обл. бюдж.'!E20+'Касс.пл. ХМАО'!E20</f>
        <v>35366648</v>
      </c>
      <c r="F20" s="112">
        <f>'Касс. план Обл. бюдж.'!F20+'Касс.пл. ХМАО'!F20</f>
        <v>51732972.5</v>
      </c>
      <c r="G20" s="112">
        <f>'Касс. план Обл. бюдж.'!G20+'Касс.пл. ХМАО'!G20</f>
        <v>61591065.75</v>
      </c>
      <c r="H20" s="112">
        <f>'Касс. план Обл. бюдж.'!H20+'Касс.пл. ХМАО'!H20</f>
        <v>46468587.34</v>
      </c>
      <c r="I20" s="112">
        <f>'Касс. план Обл. бюдж.'!I20+'Касс.пл. ХМАО'!I20</f>
        <v>169288000</v>
      </c>
      <c r="J20" s="112">
        <f>'Касс. план Обл. бюдж.'!J20+'Касс.пл. ХМАО'!J20</f>
        <v>193864000</v>
      </c>
    </row>
    <row r="21" spans="2:10" ht="12.75" customHeight="1">
      <c r="B21" s="44" t="s">
        <v>33</v>
      </c>
      <c r="C21" s="45"/>
      <c r="D21" s="111">
        <f>'Касс. план Обл. бюдж.'!D21+'Касс.пл. ХМАО'!D21</f>
        <v>0</v>
      </c>
      <c r="E21" s="111">
        <f>'Касс. план Обл. бюдж.'!E21+'Касс.пл. ХМАО'!E21</f>
        <v>0</v>
      </c>
      <c r="F21" s="111">
        <f>'Касс. план Обл. бюдж.'!F21+'Касс.пл. ХМАО'!F21</f>
        <v>0</v>
      </c>
      <c r="G21" s="111">
        <f>'Касс. план Обл. бюдж.'!G21+'Касс.пл. ХМАО'!G21</f>
        <v>0</v>
      </c>
      <c r="H21" s="111">
        <f>'Касс. план Обл. бюдж.'!H21+'Касс.пл. ХМАО'!H21</f>
        <v>0</v>
      </c>
      <c r="I21" s="111">
        <f>'Касс. план Обл. бюдж.'!I21+'Касс.пл. ХМАО'!I21</f>
        <v>0</v>
      </c>
      <c r="J21" s="111">
        <f>'Касс. план Обл. бюдж.'!J21+'Касс.пл. ХМАО'!J21</f>
        <v>0</v>
      </c>
    </row>
    <row r="22" spans="2:10" ht="18" customHeight="1">
      <c r="B22" s="44" t="s">
        <v>117</v>
      </c>
      <c r="C22" s="45"/>
      <c r="D22" s="111">
        <f>'Касс. план Обл. бюдж.'!D20</f>
        <v>148495273.59</v>
      </c>
      <c r="E22" s="111">
        <f>'Касс. план Обл. бюдж.'!E20</f>
        <v>26299648</v>
      </c>
      <c r="F22" s="111">
        <f>'Касс. план Обл. бюдж.'!F20</f>
        <v>42668972.5</v>
      </c>
      <c r="G22" s="111">
        <f>'Касс. план Обл. бюдж.'!G20</f>
        <v>52534065.75</v>
      </c>
      <c r="H22" s="111">
        <f>'Касс. план Обл. бюдж.'!H20</f>
        <v>26992587.34</v>
      </c>
      <c r="I22" s="111">
        <f>'Касс. план Обл. бюдж.'!I20</f>
        <v>133048000</v>
      </c>
      <c r="J22" s="111">
        <f>'Касс. план Обл. бюдж.'!J20</f>
        <v>157624000</v>
      </c>
    </row>
    <row r="23" spans="2:10" ht="18" customHeight="1">
      <c r="B23" s="44" t="s">
        <v>180</v>
      </c>
      <c r="C23" s="45"/>
      <c r="D23" s="111">
        <f>'Касс.пл. ХМАО'!D20</f>
        <v>46664000</v>
      </c>
      <c r="E23" s="111">
        <f>'Касс.пл. ХМАО'!E20</f>
        <v>9067000</v>
      </c>
      <c r="F23" s="111">
        <f>'Касс.пл. ХМАО'!F20</f>
        <v>9064000</v>
      </c>
      <c r="G23" s="111">
        <f>'Касс.пл. ХМАО'!G20</f>
        <v>9057000</v>
      </c>
      <c r="H23" s="111">
        <f>'Касс.пл. ХМАО'!H20</f>
        <v>19476000</v>
      </c>
      <c r="I23" s="111">
        <f>'Касс.пл. ХМАО'!I20</f>
        <v>36240000</v>
      </c>
      <c r="J23" s="111">
        <f>'Касс.пл. ХМАО'!J20</f>
        <v>36240000</v>
      </c>
    </row>
    <row r="24" spans="2:10" ht="21" customHeight="1">
      <c r="B24" s="44" t="s">
        <v>38</v>
      </c>
      <c r="C24" s="46"/>
      <c r="D24" s="111">
        <f>'Касс. план Обл. бюдж.'!D22+'Касс.пл. ХМАО'!D22</f>
        <v>195447992.09</v>
      </c>
      <c r="E24" s="111">
        <f>'Касс. план Обл. бюдж.'!E22+'Касс.пл. ХМАО'!E22</f>
        <v>35655366.5</v>
      </c>
      <c r="F24" s="111">
        <f>'Касс. план Обл. бюдж.'!F22+'Касс.пл. ХМАО'!F22</f>
        <v>51732972.5</v>
      </c>
      <c r="G24" s="111">
        <f>'Касс. план Обл. бюдж.'!G22+'Касс.пл. ХМАО'!G22</f>
        <v>61591065.75</v>
      </c>
      <c r="H24" s="111">
        <f>'Касс. план Обл. бюдж.'!H22+'Касс.пл. ХМАО'!H22</f>
        <v>46468587.34</v>
      </c>
      <c r="I24" s="111">
        <f>'Касс. план Обл. бюдж.'!I22+'Касс.пл. ХМАО'!I22</f>
        <v>169288000</v>
      </c>
      <c r="J24" s="111">
        <f>'Касс. план Обл. бюдж.'!J22+'Касс.пл. ХМАО'!J22</f>
        <v>193864000</v>
      </c>
    </row>
    <row r="25" spans="2:10" ht="13.5" customHeight="1">
      <c r="B25" s="44" t="s">
        <v>33</v>
      </c>
      <c r="C25" s="46"/>
      <c r="D25" s="111">
        <f>'Касс. план Обл. бюдж.'!D23+'Касс.пл. ХМАО'!D23</f>
        <v>0</v>
      </c>
      <c r="E25" s="111">
        <f>'Касс. план Обл. бюдж.'!E23+'Касс.пл. ХМАО'!E23</f>
        <v>0</v>
      </c>
      <c r="F25" s="111">
        <f>'Касс. план Обл. бюдж.'!F23+'Касс.пл. ХМАО'!F23</f>
        <v>0</v>
      </c>
      <c r="G25" s="111">
        <f>'Касс. план Обл. бюдж.'!G23+'Касс.пл. ХМАО'!G23</f>
        <v>0</v>
      </c>
      <c r="H25" s="111">
        <f>'Касс. план Обл. бюдж.'!H23+'Касс.пл. ХМАО'!H23</f>
        <v>0</v>
      </c>
      <c r="I25" s="111">
        <f>'Касс. план Обл. бюдж.'!I23+'Касс.пл. ХМАО'!I23</f>
        <v>0</v>
      </c>
      <c r="J25" s="111">
        <f>'Касс. план Обл. бюдж.'!J23+'Касс.пл. ХМАО'!J23</f>
        <v>0</v>
      </c>
    </row>
    <row r="26" spans="2:10" s="49" customFormat="1" ht="27" customHeight="1">
      <c r="B26" s="47" t="s">
        <v>105</v>
      </c>
      <c r="C26" s="48">
        <v>210</v>
      </c>
      <c r="D26" s="112">
        <f>'Касс. план Обл. бюдж.'!D24+'Касс.пл. ХМАО'!D24</f>
        <v>100903068</v>
      </c>
      <c r="E26" s="112">
        <f>'Касс. план Обл. бюдж.'!E24+'Касс.пл. ХМАО'!E24</f>
        <v>23106851</v>
      </c>
      <c r="F26" s="112">
        <f>'Касс. план Обл. бюдж.'!F24+'Касс.пл. ХМАО'!F24</f>
        <v>23874458.5</v>
      </c>
      <c r="G26" s="112">
        <f>'Касс. план Обл. бюдж.'!G24+'Касс.пл. ХМАО'!G24</f>
        <v>25180250.75</v>
      </c>
      <c r="H26" s="112">
        <f>'Касс. план Обл. бюдж.'!H24+'Касс.пл. ХМАО'!H24</f>
        <v>28741507.75</v>
      </c>
      <c r="I26" s="112">
        <f>'Касс. план Обл. бюдж.'!I24+'Касс.пл. ХМАО'!I24</f>
        <v>113650309</v>
      </c>
      <c r="J26" s="112">
        <f>'Касс. план Обл. бюдж.'!J24+'Касс.пл. ХМАО'!J24</f>
        <v>131026309</v>
      </c>
    </row>
    <row r="27" spans="2:10" ht="21" customHeight="1">
      <c r="B27" s="50" t="s">
        <v>39</v>
      </c>
      <c r="C27" s="51" t="s">
        <v>40</v>
      </c>
      <c r="D27" s="111">
        <f>'Касс. план Обл. бюдж.'!D25+'Касс.пл. ХМАО'!D25</f>
        <v>77455180</v>
      </c>
      <c r="E27" s="111">
        <f>'Касс. план Обл. бюдж.'!E25+'Касс.пл. ХМАО'!E25</f>
        <v>17747256</v>
      </c>
      <c r="F27" s="111">
        <f>'Касс. план Обл. бюдж.'!F25+'Касс.пл. ХМАО'!F25</f>
        <v>18336757.5</v>
      </c>
      <c r="G27" s="111">
        <f>'Касс. план Обл. бюдж.'!G25+'Касс.пл. ХМАО'!G25</f>
        <v>19339670.75</v>
      </c>
      <c r="H27" s="111">
        <f>'Касс. план Обл. бюдж.'!H25+'Касс.пл. ХМАО'!H25</f>
        <v>22031495.75</v>
      </c>
      <c r="I27" s="111">
        <f>'Касс. план Обл. бюдж.'!I25+'Касс.пл. ХМАО'!I25</f>
        <v>86122506</v>
      </c>
      <c r="J27" s="111">
        <f>'Касс. план Обл. бюдж.'!J25+'Касс.пл. ХМАО'!J25</f>
        <v>99736506</v>
      </c>
    </row>
    <row r="28" spans="2:10" ht="21" customHeight="1">
      <c r="B28" s="50" t="s">
        <v>41</v>
      </c>
      <c r="C28" s="52">
        <v>212</v>
      </c>
      <c r="D28" s="111">
        <f>'Касс. план Обл. бюдж.'!D26+'Касс.пл. ХМАО'!D26</f>
        <v>0</v>
      </c>
      <c r="E28" s="111">
        <f>'Касс. план Обл. бюдж.'!E26+'Касс.пл. ХМАО'!E26</f>
        <v>0</v>
      </c>
      <c r="F28" s="111">
        <f>'Касс. план Обл. бюдж.'!F26+'Касс.пл. ХМАО'!F26</f>
        <v>0</v>
      </c>
      <c r="G28" s="111">
        <f>'Касс. план Обл. бюдж.'!G26+'Касс.пл. ХМАО'!G26</f>
        <v>0</v>
      </c>
      <c r="H28" s="111">
        <f>'Касс. план Обл. бюдж.'!H26+'Касс.пл. ХМАО'!H26</f>
        <v>0</v>
      </c>
      <c r="I28" s="111">
        <f>'Касс. план Обл. бюдж.'!I26+'Касс.пл. ХМАО'!I26</f>
        <v>7000</v>
      </c>
      <c r="J28" s="111">
        <f>'Касс. план Обл. бюдж.'!J26+'Касс.пл. ХМАО'!J26</f>
        <v>10000</v>
      </c>
    </row>
    <row r="29" spans="2:10" ht="21" customHeight="1">
      <c r="B29" s="50" t="s">
        <v>42</v>
      </c>
      <c r="C29" s="51" t="s">
        <v>43</v>
      </c>
      <c r="D29" s="111">
        <f>'Касс. план Обл. бюдж.'!D27+'Касс.пл. ХМАО'!D27</f>
        <v>23447888</v>
      </c>
      <c r="E29" s="111">
        <f>'Касс. план Обл. бюдж.'!E27+'Касс.пл. ХМАО'!E27</f>
        <v>5359595</v>
      </c>
      <c r="F29" s="111">
        <f>'Касс. план Обл. бюдж.'!F27+'Касс.пл. ХМАО'!F27</f>
        <v>5537701</v>
      </c>
      <c r="G29" s="111">
        <f>'Касс. план Обл. бюдж.'!G27+'Касс.пл. ХМАО'!G27</f>
        <v>5840580</v>
      </c>
      <c r="H29" s="111">
        <f>'Касс. план Обл. бюдж.'!H27+'Касс.пл. ХМАО'!H27</f>
        <v>6710012</v>
      </c>
      <c r="I29" s="111">
        <f>'Касс. план Обл. бюдж.'!I27+'Касс.пл. ХМАО'!I27</f>
        <v>27520803</v>
      </c>
      <c r="J29" s="111">
        <f>'Касс. план Обл. бюдж.'!J27+'Касс.пл. ХМАО'!J27</f>
        <v>31279803</v>
      </c>
    </row>
    <row r="30" spans="2:10" s="49" customFormat="1" ht="21" customHeight="1">
      <c r="B30" s="47" t="s">
        <v>44</v>
      </c>
      <c r="C30" s="53" t="s">
        <v>45</v>
      </c>
      <c r="D30" s="112">
        <f>'Касс. план Обл. бюдж.'!D28+'Касс.пл. ХМАО'!D28</f>
        <v>61246483.01</v>
      </c>
      <c r="E30" s="112">
        <f>'Касс. план Обл. бюдж.'!E28+'Касс.пл. ХМАО'!E28</f>
        <v>4402868.5</v>
      </c>
      <c r="F30" s="112">
        <f>'Касс. план Обл. бюдж.'!F28+'Касс.пл. ХМАО'!F28</f>
        <v>17114150</v>
      </c>
      <c r="G30" s="112">
        <f>'Касс. план Обл. бюдж.'!G28+'Касс.пл. ХМАО'!G28</f>
        <v>32050831.02</v>
      </c>
      <c r="H30" s="112">
        <f>'Касс. план Обл. бюдж.'!H28+'Касс.пл. ХМАО'!H28</f>
        <v>7678633.49</v>
      </c>
      <c r="I30" s="112">
        <f>'Касс. план Обл. бюдж.'!I28+'Касс.пл. ХМАО'!I28</f>
        <v>19946691</v>
      </c>
      <c r="J30" s="112">
        <f>'Касс. план Обл. бюдж.'!J28+'Касс.пл. ХМАО'!J28</f>
        <v>21844691</v>
      </c>
    </row>
    <row r="31" spans="2:10" ht="21" customHeight="1">
      <c r="B31" s="50" t="s">
        <v>32</v>
      </c>
      <c r="C31" s="54"/>
      <c r="D31" s="111">
        <f>'Касс. план Обл. бюдж.'!D29+'Касс.пл. ХМАО'!D29</f>
        <v>0</v>
      </c>
      <c r="E31" s="111">
        <f>'Касс. план Обл. бюдж.'!E29+'Касс.пл. ХМАО'!E29</f>
        <v>0</v>
      </c>
      <c r="F31" s="111">
        <f>'Касс. план Обл. бюдж.'!F29+'Касс.пл. ХМАО'!F29</f>
        <v>0</v>
      </c>
      <c r="G31" s="111">
        <f>'Касс. план Обл. бюдж.'!G29+'Касс.пл. ХМАО'!G29</f>
        <v>0</v>
      </c>
      <c r="H31" s="111">
        <f>'Касс. план Обл. бюдж.'!H29+'Касс.пл. ХМАО'!H29</f>
        <v>0</v>
      </c>
      <c r="I31" s="111">
        <f>'Касс. план Обл. бюдж.'!I29+'Касс.пл. ХМАО'!I29</f>
        <v>0</v>
      </c>
      <c r="J31" s="111">
        <f>'Касс. план Обл. бюдж.'!J29+'Касс.пл. ХМАО'!J29</f>
        <v>0</v>
      </c>
    </row>
    <row r="32" spans="2:10" ht="21" customHeight="1">
      <c r="B32" s="50" t="s">
        <v>46</v>
      </c>
      <c r="C32" s="51" t="s">
        <v>47</v>
      </c>
      <c r="D32" s="111">
        <f>'Касс. план Обл. бюдж.'!D30+'Касс.пл. ХМАО'!D30</f>
        <v>328000</v>
      </c>
      <c r="E32" s="111">
        <f>'Касс. план Обл. бюдж.'!E30+'Касс.пл. ХМАО'!E30</f>
        <v>67000</v>
      </c>
      <c r="F32" s="111">
        <f>'Касс. план Обл. бюдж.'!F30+'Касс.пл. ХМАО'!F30</f>
        <v>67000</v>
      </c>
      <c r="G32" s="111">
        <f>'Касс. план Обл. бюдж.'!G30+'Касс.пл. ХМАО'!G30</f>
        <v>97000</v>
      </c>
      <c r="H32" s="111">
        <f>'Касс. план Обл. бюдж.'!H30+'Касс.пл. ХМАО'!H30</f>
        <v>97000</v>
      </c>
      <c r="I32" s="111">
        <f>'Касс. план Обл. бюдж.'!I30+'Касс.пл. ХМАО'!I30</f>
        <v>281000</v>
      </c>
      <c r="J32" s="111">
        <f>'Касс. план Обл. бюдж.'!J30+'Касс.пл. ХМАО'!J30</f>
        <v>431000</v>
      </c>
    </row>
    <row r="33" spans="2:10" ht="21" customHeight="1">
      <c r="B33" s="50" t="s">
        <v>48</v>
      </c>
      <c r="C33" s="51" t="s">
        <v>49</v>
      </c>
      <c r="D33" s="111">
        <f>'Касс. план Обл. бюдж.'!D31+'Касс.пл. ХМАО'!D31</f>
        <v>0</v>
      </c>
      <c r="E33" s="111">
        <f>'Касс. план Обл. бюдж.'!E31+'Касс.пл. ХМАО'!E31</f>
        <v>0</v>
      </c>
      <c r="F33" s="111">
        <f>'Касс. план Обл. бюдж.'!F31+'Касс.пл. ХМАО'!F31</f>
        <v>0</v>
      </c>
      <c r="G33" s="111">
        <f>'Касс. план Обл. бюдж.'!G31+'Касс.пл. ХМАО'!G31</f>
        <v>0</v>
      </c>
      <c r="H33" s="111">
        <f>'Касс. план Обл. бюдж.'!H31+'Касс.пл. ХМАО'!H31</f>
        <v>0</v>
      </c>
      <c r="I33" s="111">
        <f>'Касс. план Обл. бюдж.'!I31+'Касс.пл. ХМАО'!I31</f>
        <v>0</v>
      </c>
      <c r="J33" s="111">
        <f>'Касс. план Обл. бюдж.'!J31+'Касс.пл. ХМАО'!J31</f>
        <v>0</v>
      </c>
    </row>
    <row r="34" spans="2:10" ht="21" customHeight="1">
      <c r="B34" s="50" t="s">
        <v>50</v>
      </c>
      <c r="C34" s="51" t="s">
        <v>51</v>
      </c>
      <c r="D34" s="111">
        <f>'Касс. план Обл. бюдж.'!D32+'Касс.пл. ХМАО'!D32</f>
        <v>8122000</v>
      </c>
      <c r="E34" s="111">
        <f>'Касс. план Обл. бюдж.'!E32+'Касс.пл. ХМАО'!E32</f>
        <v>2380500</v>
      </c>
      <c r="F34" s="111">
        <f>'Касс. план Обл. бюдж.'!F32+'Касс.пл. ХМАО'!F32</f>
        <v>1680500</v>
      </c>
      <c r="G34" s="111">
        <f>'Касс. план Обл. бюдж.'!G32+'Касс.пл. ХМАО'!G32</f>
        <v>2030500</v>
      </c>
      <c r="H34" s="111">
        <f>'Касс. план Обл. бюдж.'!H32+'Касс.пл. ХМАО'!H32</f>
        <v>2030500</v>
      </c>
      <c r="I34" s="111">
        <f>'Касс. план Обл. бюдж.'!I32+'Касс.пл. ХМАО'!I32</f>
        <v>8481000</v>
      </c>
      <c r="J34" s="111">
        <f>'Касс. план Обл. бюдж.'!J32+'Касс.пл. ХМАО'!J32</f>
        <v>8481000</v>
      </c>
    </row>
    <row r="35" spans="2:10" ht="21" customHeight="1">
      <c r="B35" s="50" t="s">
        <v>52</v>
      </c>
      <c r="C35" s="51" t="s">
        <v>53</v>
      </c>
      <c r="D35" s="111">
        <f>'Касс. план Обл. бюдж.'!D33+'Касс.пл. ХМАО'!D33</f>
        <v>0</v>
      </c>
      <c r="E35" s="111">
        <f>'Касс. план Обл. бюдж.'!E33+'Касс.пл. ХМАО'!E33</f>
        <v>0</v>
      </c>
      <c r="F35" s="111">
        <f>'Касс. план Обл. бюдж.'!F33+'Касс.пл. ХМАО'!F33</f>
        <v>0</v>
      </c>
      <c r="G35" s="111">
        <f>'Касс. план Обл. бюдж.'!G33+'Касс.пл. ХМАО'!G33</f>
        <v>0</v>
      </c>
      <c r="H35" s="111">
        <f>'Касс. план Обл. бюдж.'!H33+'Касс.пл. ХМАО'!H33</f>
        <v>0</v>
      </c>
      <c r="I35" s="111">
        <f>'Касс. план Обл. бюдж.'!I33+'Касс.пл. ХМАО'!I33</f>
        <v>0</v>
      </c>
      <c r="J35" s="111">
        <f>'Касс. план Обл. бюдж.'!J33+'Касс.пл. ХМАО'!J33</f>
        <v>0</v>
      </c>
    </row>
    <row r="36" spans="2:10" ht="21" customHeight="1">
      <c r="B36" s="50" t="s">
        <v>54</v>
      </c>
      <c r="C36" s="52">
        <v>225</v>
      </c>
      <c r="D36" s="111">
        <f>'Касс. план Обл. бюдж.'!D34+'Касс.пл. ХМАО'!D34</f>
        <v>49382563.11000001</v>
      </c>
      <c r="E36" s="111">
        <f>'Касс. план Обл. бюдж.'!E34+'Касс.пл. ХМАО'!E34</f>
        <v>1252468.5</v>
      </c>
      <c r="F36" s="111">
        <f>'Касс. план Обл. бюдж.'!F34+'Касс.пл. ХМАО'!F34</f>
        <v>14663750</v>
      </c>
      <c r="G36" s="111">
        <f>'Касс. план Обл. бюдж.'!G34+'Касс.пл. ХМАО'!G34</f>
        <v>28893431.02</v>
      </c>
      <c r="H36" s="111">
        <f>'Касс. план Обл. бюдж.'!H34+'Касс.пл. ХМАО'!H34</f>
        <v>4572913.59</v>
      </c>
      <c r="I36" s="111">
        <f>'Касс. план Обл. бюдж.'!I34+'Касс.пл. ХМАО'!I34</f>
        <v>6842000</v>
      </c>
      <c r="J36" s="111">
        <f>'Касс. план Обл. бюдж.'!J34+'Касс.пл. ХМАО'!J34</f>
        <v>7590000</v>
      </c>
    </row>
    <row r="37" spans="2:10" ht="21" customHeight="1">
      <c r="B37" s="16" t="s">
        <v>32</v>
      </c>
      <c r="C37" s="52"/>
      <c r="D37" s="111">
        <f>'Касс. план Обл. бюдж.'!D35+'Касс.пл. ХМАО'!D35</f>
        <v>0</v>
      </c>
      <c r="E37" s="111">
        <f>'Касс. план Обл. бюдж.'!E35+'Касс.пл. ХМАО'!E35</f>
        <v>0</v>
      </c>
      <c r="F37" s="111">
        <f>'Касс. план Обл. бюдж.'!F35+'Касс.пл. ХМАО'!F35</f>
        <v>0</v>
      </c>
      <c r="G37" s="111">
        <f>'Касс. план Обл. бюдж.'!G35+'Касс.пл. ХМАО'!G35</f>
        <v>0</v>
      </c>
      <c r="H37" s="111">
        <f>'Касс. план Обл. бюдж.'!H35+'Касс.пл. ХМАО'!H35</f>
        <v>0</v>
      </c>
      <c r="I37" s="111">
        <f>'Касс. план Обл. бюдж.'!I35+'Касс.пл. ХМАО'!I35</f>
        <v>0</v>
      </c>
      <c r="J37" s="111">
        <f>'Касс. план Обл. бюдж.'!J35+'Касс.пл. ХМАО'!J35</f>
        <v>0</v>
      </c>
    </row>
    <row r="38" spans="2:10" ht="21" customHeight="1">
      <c r="B38" s="16" t="s">
        <v>199</v>
      </c>
      <c r="C38" s="52"/>
      <c r="D38" s="111">
        <f>'Касс. план Обл. бюдж.'!D36+'Касс.пл. ХМАО'!D36</f>
        <v>385500</v>
      </c>
      <c r="E38" s="111">
        <f>'Касс. план Обл. бюдж.'!E36+'Касс.пл. ХМАО'!E36</f>
        <v>128500</v>
      </c>
      <c r="F38" s="111">
        <f>'Касс. план Обл. бюдж.'!F36+'Касс.пл. ХМАО'!F36</f>
        <v>128500</v>
      </c>
      <c r="G38" s="111">
        <f>'Касс. план Обл. бюдж.'!G36+'Касс.пл. ХМАО'!G36</f>
        <v>128500</v>
      </c>
      <c r="H38" s="111">
        <f>'Касс. план Обл. бюдж.'!H36+'Касс.пл. ХМАО'!H36</f>
        <v>0</v>
      </c>
      <c r="I38" s="111">
        <f>'Касс. план Обл. бюдж.'!I36+'Касс.пл. ХМАО'!I36</f>
        <v>555000</v>
      </c>
      <c r="J38" s="111">
        <f>'Касс. план Обл. бюдж.'!J36+'Касс.пл. ХМАО'!J36</f>
        <v>605000</v>
      </c>
    </row>
    <row r="39" spans="2:10" ht="21" customHeight="1">
      <c r="B39" s="50" t="s">
        <v>110</v>
      </c>
      <c r="C39" s="52">
        <v>226</v>
      </c>
      <c r="D39" s="111">
        <f>'Касс. план Обл. бюдж.'!D37+'Касс.пл. ХМАО'!D37</f>
        <v>3413919.9</v>
      </c>
      <c r="E39" s="111">
        <f>'Касс. план Обл. бюдж.'!E37+'Касс.пл. ХМАО'!E37</f>
        <v>702900</v>
      </c>
      <c r="F39" s="111">
        <f>'Касс. план Обл. бюдж.'!F37+'Касс.пл. ХМАО'!F37</f>
        <v>702900</v>
      </c>
      <c r="G39" s="111">
        <f>'Касс. план Обл. бюдж.'!G37+'Касс.пл. ХМАО'!G37</f>
        <v>1029900</v>
      </c>
      <c r="H39" s="111">
        <f>'Касс. план Обл. бюдж.'!H37+'Касс.пл. ХМАО'!H37</f>
        <v>978219.9</v>
      </c>
      <c r="I39" s="111">
        <f>'Касс. план Обл. бюдж.'!I37+'Касс.пл. ХМАО'!I37</f>
        <v>4342691</v>
      </c>
      <c r="J39" s="111">
        <f>'Касс. план Обл. бюдж.'!J37+'Касс.пл. ХМАО'!J37</f>
        <v>5342691</v>
      </c>
    </row>
    <row r="40" spans="2:10" ht="21" customHeight="1">
      <c r="B40" s="16" t="s">
        <v>32</v>
      </c>
      <c r="C40" s="52"/>
      <c r="D40" s="111">
        <f>'Касс. план Обл. бюдж.'!D38+'Касс.пл. ХМАО'!D38</f>
        <v>0</v>
      </c>
      <c r="E40" s="111">
        <f>'Касс. план Обл. бюдж.'!E38+'Касс.пл. ХМАО'!E38</f>
        <v>0</v>
      </c>
      <c r="F40" s="111">
        <f>'Касс. план Обл. бюдж.'!F38+'Касс.пл. ХМАО'!F38</f>
        <v>0</v>
      </c>
      <c r="G40" s="111">
        <f>'Касс. план Обл. бюдж.'!G38+'Касс.пл. ХМАО'!G38</f>
        <v>0</v>
      </c>
      <c r="H40" s="111">
        <f>'Касс. план Обл. бюдж.'!H38+'Касс.пл. ХМАО'!H38</f>
        <v>0</v>
      </c>
      <c r="I40" s="111">
        <f>'Касс. план Обл. бюдж.'!I38+'Касс.пл. ХМАО'!I38</f>
        <v>0</v>
      </c>
      <c r="J40" s="111">
        <f>'Касс. план Обл. бюдж.'!J38+'Касс.пл. ХМАО'!J38</f>
        <v>0</v>
      </c>
    </row>
    <row r="41" spans="2:10" ht="21" customHeight="1">
      <c r="B41" s="16" t="s">
        <v>200</v>
      </c>
      <c r="C41" s="52"/>
      <c r="D41" s="111">
        <f>'Касс. план Обл. бюдж.'!D39+'Касс.пл. ХМАО'!D39</f>
        <v>0</v>
      </c>
      <c r="E41" s="111">
        <f>'Касс. план Обл. бюдж.'!E39+'Касс.пл. ХМАО'!E39</f>
        <v>0</v>
      </c>
      <c r="F41" s="111">
        <f>'Касс. план Обл. бюдж.'!F39+'Касс.пл. ХМАО'!F39</f>
        <v>0</v>
      </c>
      <c r="G41" s="111">
        <f>'Касс. план Обл. бюдж.'!G39+'Касс.пл. ХМАО'!G39</f>
        <v>0</v>
      </c>
      <c r="H41" s="111">
        <f>'Касс. план Обл. бюдж.'!H39+'Касс.пл. ХМАО'!H39</f>
        <v>0</v>
      </c>
      <c r="I41" s="111">
        <f>'Касс. план Обл. бюдж.'!I39+'Касс.пл. ХМАО'!I39</f>
        <v>0</v>
      </c>
      <c r="J41" s="111">
        <f>'Касс. план Обл. бюдж.'!J39+'Касс.пл. ХМАО'!J39</f>
        <v>0</v>
      </c>
    </row>
    <row r="42" spans="2:10" ht="20.25" customHeight="1">
      <c r="B42" s="47" t="s">
        <v>103</v>
      </c>
      <c r="C42" s="55">
        <v>240</v>
      </c>
      <c r="D42" s="111">
        <f>'Касс. план Обл. бюдж.'!D40+'Касс.пл. ХМАО'!D40</f>
        <v>0</v>
      </c>
      <c r="E42" s="111">
        <f>'Касс. план Обл. бюдж.'!E40+'Касс.пл. ХМАО'!E40</f>
        <v>0</v>
      </c>
      <c r="F42" s="111">
        <f>'Касс. план Обл. бюдж.'!F40+'Касс.пл. ХМАО'!F40</f>
        <v>0</v>
      </c>
      <c r="G42" s="111">
        <f>'Касс. план Обл. бюдж.'!G40+'Касс.пл. ХМАО'!G40</f>
        <v>0</v>
      </c>
      <c r="H42" s="111">
        <f>'Касс. план Обл. бюдж.'!H40+'Касс.пл. ХМАО'!H40</f>
        <v>0</v>
      </c>
      <c r="I42" s="111">
        <f>'Касс. план Обл. бюдж.'!I40+'Касс.пл. ХМАО'!I40</f>
        <v>0</v>
      </c>
      <c r="J42" s="111">
        <f>'Касс. план Обл. бюдж.'!J40+'Касс.пл. ХМАО'!J40</f>
        <v>0</v>
      </c>
    </row>
    <row r="43" spans="2:10" ht="17.25" customHeight="1">
      <c r="B43" s="50" t="s">
        <v>32</v>
      </c>
      <c r="C43" s="52"/>
      <c r="D43" s="111">
        <f>'Касс. план Обл. бюдж.'!D41+'Касс.пл. ХМАО'!D41</f>
        <v>0</v>
      </c>
      <c r="E43" s="111">
        <f>'Касс. план Обл. бюдж.'!E41+'Касс.пл. ХМАО'!E41</f>
        <v>0</v>
      </c>
      <c r="F43" s="111">
        <f>'Касс. план Обл. бюдж.'!F41+'Касс.пл. ХМАО'!F41</f>
        <v>0</v>
      </c>
      <c r="G43" s="111">
        <f>'Касс. план Обл. бюдж.'!G41+'Касс.пл. ХМАО'!G41</f>
        <v>0</v>
      </c>
      <c r="H43" s="111">
        <f>'Касс. план Обл. бюдж.'!H41+'Касс.пл. ХМАО'!H41</f>
        <v>0</v>
      </c>
      <c r="I43" s="111">
        <f>'Касс. план Обл. бюдж.'!I41+'Касс.пл. ХМАО'!I41</f>
        <v>0</v>
      </c>
      <c r="J43" s="111">
        <f>'Касс. план Обл. бюдж.'!J41+'Касс.пл. ХМАО'!J41</f>
        <v>0</v>
      </c>
    </row>
    <row r="44" spans="2:10" ht="30" customHeight="1">
      <c r="B44" s="56" t="s">
        <v>104</v>
      </c>
      <c r="C44" s="51" t="s">
        <v>55</v>
      </c>
      <c r="D44" s="111">
        <f>'Касс. план Обл. бюдж.'!D42+'Касс.пл. ХМАО'!D42</f>
        <v>0</v>
      </c>
      <c r="E44" s="111">
        <f>'Касс. план Обл. бюдж.'!E42+'Касс.пл. ХМАО'!E42</f>
        <v>0</v>
      </c>
      <c r="F44" s="111">
        <f>'Касс. план Обл. бюдж.'!F42+'Касс.пл. ХМАО'!F42</f>
        <v>0</v>
      </c>
      <c r="G44" s="111">
        <f>'Касс. план Обл. бюдж.'!G42+'Касс.пл. ХМАО'!G42</f>
        <v>0</v>
      </c>
      <c r="H44" s="111">
        <f>'Касс. план Обл. бюдж.'!H42+'Касс.пл. ХМАО'!H42</f>
        <v>0</v>
      </c>
      <c r="I44" s="111">
        <f>'Касс. план Обл. бюдж.'!I42+'Касс.пл. ХМАО'!I42</f>
        <v>0</v>
      </c>
      <c r="J44" s="111">
        <f>'Касс. план Обл. бюдж.'!J42+'Касс.пл. ХМАО'!J42</f>
        <v>0</v>
      </c>
    </row>
    <row r="45" spans="2:10" s="49" customFormat="1" ht="21" customHeight="1">
      <c r="B45" s="47" t="s">
        <v>56</v>
      </c>
      <c r="C45" s="53" t="s">
        <v>57</v>
      </c>
      <c r="D45" s="111">
        <f>'Касс. план Обл. бюдж.'!D43+'Касс.пл. ХМАО'!D43</f>
        <v>0</v>
      </c>
      <c r="E45" s="111">
        <f>'Касс. план Обл. бюдж.'!E43+'Касс.пл. ХМАО'!E43</f>
        <v>0</v>
      </c>
      <c r="F45" s="111">
        <f>'Касс. план Обл. бюдж.'!F43+'Касс.пл. ХМАО'!F43</f>
        <v>0</v>
      </c>
      <c r="G45" s="111">
        <f>'Касс. план Обл. бюдж.'!G43+'Касс.пл. ХМАО'!G43</f>
        <v>0</v>
      </c>
      <c r="H45" s="111">
        <f>'Касс. план Обл. бюдж.'!H43+'Касс.пл. ХМАО'!H43</f>
        <v>0</v>
      </c>
      <c r="I45" s="111">
        <f>'Касс. план Обл. бюдж.'!I43+'Касс.пл. ХМАО'!I43</f>
        <v>0</v>
      </c>
      <c r="J45" s="111">
        <f>'Касс. план Обл. бюдж.'!J43+'Касс.пл. ХМАО'!J43</f>
        <v>0</v>
      </c>
    </row>
    <row r="46" spans="2:10" ht="14.25" customHeight="1">
      <c r="B46" s="50" t="s">
        <v>32</v>
      </c>
      <c r="C46" s="54"/>
      <c r="D46" s="111">
        <f>'Касс. план Обл. бюдж.'!D44+'Касс.пл. ХМАО'!D44</f>
        <v>0</v>
      </c>
      <c r="E46" s="111">
        <f>'Касс. план Обл. бюдж.'!E44+'Касс.пл. ХМАО'!E44</f>
        <v>0</v>
      </c>
      <c r="F46" s="111">
        <f>'Касс. план Обл. бюдж.'!F44+'Касс.пл. ХМАО'!F44</f>
        <v>0</v>
      </c>
      <c r="G46" s="111">
        <f>'Касс. план Обл. бюдж.'!G44+'Касс.пл. ХМАО'!G44</f>
        <v>0</v>
      </c>
      <c r="H46" s="111">
        <f>'Касс. план Обл. бюдж.'!H44+'Касс.пл. ХМАО'!H44</f>
        <v>0</v>
      </c>
      <c r="I46" s="111">
        <f>'Касс. план Обл. бюдж.'!I44+'Касс.пл. ХМАО'!I44</f>
        <v>0</v>
      </c>
      <c r="J46" s="111">
        <f>'Касс. план Обл. бюдж.'!J44+'Касс.пл. ХМАО'!J44</f>
        <v>0</v>
      </c>
    </row>
    <row r="47" spans="2:10" ht="21" customHeight="1">
      <c r="B47" s="50" t="s">
        <v>58</v>
      </c>
      <c r="C47" s="51" t="s">
        <v>59</v>
      </c>
      <c r="D47" s="111">
        <f>'Касс. план Обл. бюдж.'!D45+'Касс.пл. ХМАО'!D45</f>
        <v>0</v>
      </c>
      <c r="E47" s="111">
        <f>'Касс. план Обл. бюдж.'!E45+'Касс.пл. ХМАО'!E45</f>
        <v>0</v>
      </c>
      <c r="F47" s="111">
        <f>'Касс. план Обл. бюдж.'!F45+'Касс.пл. ХМАО'!F45</f>
        <v>0</v>
      </c>
      <c r="G47" s="111">
        <f>'Касс. план Обл. бюдж.'!G45+'Касс.пл. ХМАО'!G45</f>
        <v>0</v>
      </c>
      <c r="H47" s="111">
        <f>'Касс. план Обл. бюдж.'!H45+'Касс.пл. ХМАО'!H45</f>
        <v>0</v>
      </c>
      <c r="I47" s="111">
        <f>'Касс. план Обл. бюдж.'!I45+'Касс.пл. ХМАО'!I45</f>
        <v>0</v>
      </c>
      <c r="J47" s="111">
        <f>'Касс. план Обл. бюдж.'!J45+'Касс.пл. ХМАО'!J45</f>
        <v>0</v>
      </c>
    </row>
    <row r="48" spans="2:10" ht="29.25" customHeight="1">
      <c r="B48" s="50" t="s">
        <v>60</v>
      </c>
      <c r="C48" s="51" t="s">
        <v>61</v>
      </c>
      <c r="D48" s="111">
        <f>'Касс. план Обл. бюдж.'!D46+'Касс.пл. ХМАО'!D46</f>
        <v>0</v>
      </c>
      <c r="E48" s="111">
        <f>'Касс. план Обл. бюдж.'!E46+'Касс.пл. ХМАО'!E46</f>
        <v>0</v>
      </c>
      <c r="F48" s="111">
        <f>'Касс. план Обл. бюдж.'!F46+'Касс.пл. ХМАО'!F46</f>
        <v>0</v>
      </c>
      <c r="G48" s="111">
        <f>'Касс. план Обл. бюдж.'!G46+'Касс.пл. ХМАО'!G46</f>
        <v>0</v>
      </c>
      <c r="H48" s="111">
        <f>'Касс. план Обл. бюдж.'!H46+'Касс.пл. ХМАО'!H46</f>
        <v>0</v>
      </c>
      <c r="I48" s="111">
        <f>'Касс. план Обл. бюдж.'!I46+'Касс.пл. ХМАО'!I46</f>
        <v>0</v>
      </c>
      <c r="J48" s="111">
        <f>'Касс. план Обл. бюдж.'!J46+'Касс.пл. ХМАО'!J46</f>
        <v>0</v>
      </c>
    </row>
    <row r="49" spans="2:10" s="49" customFormat="1" ht="21" customHeight="1">
      <c r="B49" s="47" t="s">
        <v>62</v>
      </c>
      <c r="C49" s="53" t="s">
        <v>63</v>
      </c>
      <c r="D49" s="112">
        <f>'Касс. план Обл. бюдж.'!D47+'Касс.пл. ХМАО'!D47</f>
        <v>0</v>
      </c>
      <c r="E49" s="112">
        <f>'Касс. план Обл. бюдж.'!E47+'Касс.пл. ХМАО'!E47</f>
        <v>0</v>
      </c>
      <c r="F49" s="112">
        <f>'Касс. план Обл. бюдж.'!F47+'Касс.пл. ХМАО'!F47</f>
        <v>0</v>
      </c>
      <c r="G49" s="112">
        <f>'Касс. план Обл. бюдж.'!G47+'Касс.пл. ХМАО'!G47</f>
        <v>0</v>
      </c>
      <c r="H49" s="112">
        <f>'Касс. план Обл. бюдж.'!H47+'Касс.пл. ХМАО'!H47</f>
        <v>0</v>
      </c>
      <c r="I49" s="112">
        <f>'Касс. план Обл. бюдж.'!I47+'Касс.пл. ХМАО'!I47</f>
        <v>0</v>
      </c>
      <c r="J49" s="112">
        <f>'Касс. план Обл. бюдж.'!J47+'Касс.пл. ХМАО'!J47</f>
        <v>0</v>
      </c>
    </row>
    <row r="50" spans="2:10" s="49" customFormat="1" ht="21" customHeight="1">
      <c r="B50" s="47" t="s">
        <v>64</v>
      </c>
      <c r="C50" s="53" t="s">
        <v>65</v>
      </c>
      <c r="D50" s="112">
        <f>'Касс. план Обл. бюдж.'!D48+'Касс.пл. ХМАО'!D48</f>
        <v>33298441.080000002</v>
      </c>
      <c r="E50" s="112">
        <f>'Касс. план Обл. бюдж.'!E48+'Касс.пл. ХМАО'!E48</f>
        <v>8145647</v>
      </c>
      <c r="F50" s="112">
        <f>'Касс. план Обл. бюдж.'!F48+'Касс.пл. ХМАО'!F48</f>
        <v>10744364</v>
      </c>
      <c r="G50" s="112">
        <f>'Касс. план Обл. бюдж.'!G48+'Касс.пл. ХМАО'!G48</f>
        <v>4359983.98</v>
      </c>
      <c r="H50" s="112">
        <f>'Касс. план Обл. бюдж.'!H48+'Касс.пл. ХМАО'!H48</f>
        <v>10048446.100000001</v>
      </c>
      <c r="I50" s="112">
        <f>'Касс. план Обл. бюдж.'!I48+'Касс.пл. ХМАО'!I48</f>
        <v>35691000</v>
      </c>
      <c r="J50" s="112">
        <f>'Касс. план Обл. бюдж.'!J48+'Касс.пл. ХМАО'!J48</f>
        <v>40993000</v>
      </c>
    </row>
    <row r="51" spans="2:10" ht="16.5" customHeight="1">
      <c r="B51" s="50" t="s">
        <v>32</v>
      </c>
      <c r="C51" s="54"/>
      <c r="D51" s="111">
        <f>'Касс. план Обл. бюдж.'!D49+'Касс.пл. ХМАО'!D49</f>
        <v>0</v>
      </c>
      <c r="E51" s="111">
        <f>'Касс. план Обл. бюдж.'!E49+'Касс.пл. ХМАО'!E49</f>
        <v>0</v>
      </c>
      <c r="F51" s="111">
        <f>'Касс. план Обл. бюдж.'!F49+'Касс.пл. ХМАО'!F49</f>
        <v>0</v>
      </c>
      <c r="G51" s="111">
        <f>'Касс. план Обл. бюдж.'!G49+'Касс.пл. ХМАО'!G49</f>
        <v>0</v>
      </c>
      <c r="H51" s="111">
        <f>'Касс. план Обл. бюдж.'!H49+'Касс.пл. ХМАО'!H49</f>
        <v>0</v>
      </c>
      <c r="I51" s="111">
        <f>'Касс. план Обл. бюдж.'!I49+'Касс.пл. ХМАО'!I49</f>
        <v>0</v>
      </c>
      <c r="J51" s="111">
        <f>'Касс. план Обл. бюдж.'!J49+'Касс.пл. ХМАО'!J49</f>
        <v>0</v>
      </c>
    </row>
    <row r="52" spans="2:10" ht="22.5" customHeight="1">
      <c r="B52" s="50" t="s">
        <v>66</v>
      </c>
      <c r="C52" s="51" t="s">
        <v>67</v>
      </c>
      <c r="D52" s="111">
        <f>'Касс. план Обл. бюдж.'!D50+'Касс.пл. ХМАО'!D50</f>
        <v>0</v>
      </c>
      <c r="E52" s="111">
        <f>'Касс. план Обл. бюдж.'!E50+'Касс.пл. ХМАО'!E50</f>
        <v>0</v>
      </c>
      <c r="F52" s="111">
        <f>'Касс. план Обл. бюдж.'!F50+'Касс.пл. ХМАО'!F50</f>
        <v>0</v>
      </c>
      <c r="G52" s="111">
        <f>'Касс. план Обл. бюдж.'!G50+'Касс.пл. ХМАО'!G50</f>
        <v>0</v>
      </c>
      <c r="H52" s="111">
        <f>'Касс. план Обл. бюдж.'!H50+'Касс.пл. ХМАО'!H50</f>
        <v>0</v>
      </c>
      <c r="I52" s="111">
        <f>'Касс. план Обл. бюдж.'!I50+'Касс.пл. ХМАО'!I50</f>
        <v>0</v>
      </c>
      <c r="J52" s="111">
        <f>'Касс. план Обл. бюдж.'!J50+'Касс.пл. ХМАО'!J50</f>
        <v>0</v>
      </c>
    </row>
    <row r="53" spans="2:10" ht="22.5" customHeight="1">
      <c r="B53" s="50" t="s">
        <v>68</v>
      </c>
      <c r="C53" s="51" t="s">
        <v>69</v>
      </c>
      <c r="D53" s="111">
        <f>'Касс. план Обл. бюдж.'!D51+'Касс.пл. ХМАО'!D51</f>
        <v>0</v>
      </c>
      <c r="E53" s="111">
        <f>'Касс. план Обл. бюдж.'!E51+'Касс.пл. ХМАО'!E51</f>
        <v>0</v>
      </c>
      <c r="F53" s="111">
        <f>'Касс. план Обл. бюдж.'!F51+'Касс.пл. ХМАО'!F51</f>
        <v>0</v>
      </c>
      <c r="G53" s="111">
        <f>'Касс. план Обл. бюдж.'!G51+'Касс.пл. ХМАО'!G51</f>
        <v>0</v>
      </c>
      <c r="H53" s="111">
        <f>'Касс. план Обл. бюдж.'!H51+'Касс.пл. ХМАО'!H51</f>
        <v>0</v>
      </c>
      <c r="I53" s="111">
        <f>'Касс. план Обл. бюдж.'!I51+'Касс.пл. ХМАО'!I51</f>
        <v>0</v>
      </c>
      <c r="J53" s="111">
        <f>'Касс. план Обл. бюдж.'!J51+'Касс.пл. ХМАО'!J51</f>
        <v>0</v>
      </c>
    </row>
    <row r="54" spans="2:10" ht="22.5" customHeight="1">
      <c r="B54" s="50" t="s">
        <v>80</v>
      </c>
      <c r="C54" s="51" t="s">
        <v>81</v>
      </c>
      <c r="D54" s="111">
        <f>'Касс. план Обл. бюдж.'!D52+'Касс.пл. ХМАО'!D52</f>
        <v>0</v>
      </c>
      <c r="E54" s="111">
        <f>'Касс. план Обл. бюдж.'!E52+'Касс.пл. ХМАО'!E52</f>
        <v>0</v>
      </c>
      <c r="F54" s="111">
        <f>'Касс. план Обл. бюдж.'!F52+'Касс.пл. ХМАО'!F52</f>
        <v>0</v>
      </c>
      <c r="G54" s="111">
        <f>'Касс. план Обл. бюдж.'!G52+'Касс.пл. ХМАО'!G52</f>
        <v>0</v>
      </c>
      <c r="H54" s="111">
        <f>'Касс. план Обл. бюдж.'!H52+'Касс.пл. ХМАО'!H52</f>
        <v>0</v>
      </c>
      <c r="I54" s="111">
        <f>'Касс. план Обл. бюдж.'!I52+'Касс.пл. ХМАО'!I52</f>
        <v>0</v>
      </c>
      <c r="J54" s="111">
        <f>'Касс. план Обл. бюдж.'!J52+'Касс.пл. ХМАО'!J52</f>
        <v>0</v>
      </c>
    </row>
    <row r="55" spans="2:10" ht="21" customHeight="1">
      <c r="B55" s="50" t="s">
        <v>70</v>
      </c>
      <c r="C55" s="51" t="s">
        <v>71</v>
      </c>
      <c r="D55" s="111">
        <f>'Касс. план Обл. бюдж.'!D53+'Касс.пл. ХМАО'!D53</f>
        <v>33298441.080000002</v>
      </c>
      <c r="E55" s="111">
        <f>'Касс. план Обл. бюдж.'!E53+'Касс.пл. ХМАО'!E53</f>
        <v>8145647</v>
      </c>
      <c r="F55" s="111">
        <f>'Касс. план Обл. бюдж.'!F53+'Касс.пл. ХМАО'!F53</f>
        <v>10744364</v>
      </c>
      <c r="G55" s="111">
        <f>'Касс. план Обл. бюдж.'!G53+'Касс.пл. ХМАО'!G53</f>
        <v>4359983.98</v>
      </c>
      <c r="H55" s="111">
        <f>'Касс. план Обл. бюдж.'!H53+'Касс.пл. ХМАО'!H53</f>
        <v>10048446.100000001</v>
      </c>
      <c r="I55" s="111">
        <f>'Касс. план Обл. бюдж.'!I53+'Касс.пл. ХМАО'!I53</f>
        <v>35691000</v>
      </c>
      <c r="J55" s="111">
        <f>'Касс. план Обл. бюдж.'!J53+'Касс.пл. ХМАО'!J53</f>
        <v>40993000</v>
      </c>
    </row>
    <row r="56" spans="2:10" ht="21" customHeight="1">
      <c r="B56" s="289" t="s">
        <v>32</v>
      </c>
      <c r="C56" s="51"/>
      <c r="D56" s="111">
        <f>'Касс. план Обл. бюдж.'!D54+'Касс.пл. ХМАО'!D54</f>
        <v>0</v>
      </c>
      <c r="E56" s="111">
        <f>'Касс. план Обл. бюдж.'!E54+'Касс.пл. ХМАО'!E54</f>
        <v>0</v>
      </c>
      <c r="F56" s="111">
        <f>'Касс. план Обл. бюдж.'!F54+'Касс.пл. ХМАО'!F54</f>
        <v>0</v>
      </c>
      <c r="G56" s="111">
        <f>'Касс. план Обл. бюдж.'!G54+'Касс.пл. ХМАО'!G54</f>
        <v>0</v>
      </c>
      <c r="H56" s="111">
        <f>'Касс. план Обл. бюдж.'!H54+'Касс.пл. ХМАО'!H54</f>
        <v>0</v>
      </c>
      <c r="I56" s="111">
        <f>'Касс. план Обл. бюдж.'!I54+'Касс.пл. ХМАО'!I54</f>
        <v>0</v>
      </c>
      <c r="J56" s="111">
        <f>'Касс. план Обл. бюдж.'!J54+'Касс.пл. ХМАО'!J54</f>
        <v>0</v>
      </c>
    </row>
    <row r="57" spans="2:10" ht="21" customHeight="1">
      <c r="B57" s="289" t="s">
        <v>201</v>
      </c>
      <c r="C57" s="51"/>
      <c r="D57" s="111">
        <f>'Касс. план Обл. бюдж.'!D55+'Касс.пл. ХМАО'!D55</f>
        <v>20252512.14</v>
      </c>
      <c r="E57" s="111">
        <f>'Касс. план Обл. бюдж.'!E55+'Касс.пл. ХМАО'!E55</f>
        <v>6641247</v>
      </c>
      <c r="F57" s="111">
        <f>'Касс. план Обл. бюдж.'!F55+'Касс.пл. ХМАО'!F55</f>
        <v>4148964</v>
      </c>
      <c r="G57" s="111">
        <f>'Касс. план Обл. бюдж.'!G55+'Касс.пл. ХМАО'!G55</f>
        <v>2592583.98</v>
      </c>
      <c r="H57" s="111">
        <f>'Касс. план Обл. бюдж.'!H55+'Касс.пл. ХМАО'!H55</f>
        <v>6869717.16</v>
      </c>
      <c r="I57" s="111">
        <f>'Касс. план Обл. бюдж.'!I55+'Касс.пл. ХМАО'!I55</f>
        <v>21178000</v>
      </c>
      <c r="J57" s="111">
        <f>'Касс. план Обл. бюдж.'!J55+'Касс.пл. ХМАО'!J55</f>
        <v>23078000</v>
      </c>
    </row>
    <row r="58" spans="2:10" ht="21" customHeight="1">
      <c r="B58" s="289" t="s">
        <v>202</v>
      </c>
      <c r="C58" s="51"/>
      <c r="D58" s="111">
        <f>'Касс. план Обл. бюдж.'!D56+'Касс.пл. ХМАО'!D56</f>
        <v>1117600</v>
      </c>
      <c r="E58" s="111">
        <f>'Касс. план Обл. бюдж.'!E56+'Касс.пл. ХМАО'!E56</f>
        <v>279400</v>
      </c>
      <c r="F58" s="111">
        <f>'Касс. план Обл. бюдж.'!F56+'Касс.пл. ХМАО'!F56</f>
        <v>279400</v>
      </c>
      <c r="G58" s="111">
        <f>'Касс. план Обл. бюдж.'!G56+'Касс.пл. ХМАО'!G56</f>
        <v>279400</v>
      </c>
      <c r="H58" s="111">
        <f>'Касс. план Обл. бюдж.'!H56+'Касс.пл. ХМАО'!H56</f>
        <v>279400</v>
      </c>
      <c r="I58" s="111">
        <f>'Касс. план Обл. бюдж.'!I56+'Касс.пл. ХМАО'!I56</f>
        <v>1200000</v>
      </c>
      <c r="J58" s="111">
        <f>'Касс. план Обл. бюдж.'!J56+'Касс.пл. ХМАО'!J56</f>
        <v>1300000</v>
      </c>
    </row>
    <row r="59" spans="2:10" ht="21" customHeight="1">
      <c r="B59" s="289" t="s">
        <v>203</v>
      </c>
      <c r="C59" s="51"/>
      <c r="D59" s="111">
        <f>'Касс. план Обл. бюдж.'!D57+'Касс.пл. ХМАО'!D57</f>
        <v>2631300</v>
      </c>
      <c r="E59" s="111">
        <f>'Касс. план Обл. бюдж.'!E57+'Касс.пл. ХМАО'!E57</f>
        <v>600000</v>
      </c>
      <c r="F59" s="111">
        <f>'Касс. план Обл. бюдж.'!F57+'Касс.пл. ХМАО'!F57</f>
        <v>600000</v>
      </c>
      <c r="G59" s="111">
        <f>'Касс. план Обл. бюдж.'!G57+'Касс.пл. ХМАО'!G57</f>
        <v>600000</v>
      </c>
      <c r="H59" s="111">
        <f>'Касс. план Обл. бюдж.'!H57+'Касс.пл. ХМАО'!H57</f>
        <v>831300</v>
      </c>
      <c r="I59" s="111">
        <f>'Касс. план Обл. бюдж.'!I57+'Касс.пл. ХМАО'!I57</f>
        <v>2400000</v>
      </c>
      <c r="J59" s="111">
        <f>'Касс. план Обл. бюдж.'!J57+'Касс.пл. ХМАО'!J57</f>
        <v>2500000</v>
      </c>
    </row>
    <row r="60" spans="2:10" ht="21" customHeight="1">
      <c r="B60" s="289" t="s">
        <v>204</v>
      </c>
      <c r="C60" s="51"/>
      <c r="D60" s="111">
        <f>'Касс. план Обл. бюдж.'!D58+'Касс.пл. ХМАО'!D58</f>
        <v>2500000</v>
      </c>
      <c r="E60" s="111">
        <f>'Касс. план Обл. бюдж.'!E58+'Касс.пл. ХМАО'!E58</f>
        <v>625000</v>
      </c>
      <c r="F60" s="111">
        <f>'Касс. план Обл. бюдж.'!F58+'Касс.пл. ХМАО'!F58</f>
        <v>625000</v>
      </c>
      <c r="G60" s="111">
        <f>'Касс. план Обл. бюдж.'!G58+'Касс.пл. ХМАО'!G58</f>
        <v>625000</v>
      </c>
      <c r="H60" s="111">
        <f>'Касс. план Обл. бюдж.'!H58+'Касс.пл. ХМАО'!H58</f>
        <v>625000</v>
      </c>
      <c r="I60" s="111">
        <f>'Касс. план Обл. бюдж.'!I58+'Касс.пл. ХМАО'!I58</f>
        <v>3000000</v>
      </c>
      <c r="J60" s="111">
        <f>'Касс. план Обл. бюдж.'!J58+'Касс.пл. ХМАО'!J58</f>
        <v>3500000</v>
      </c>
    </row>
    <row r="61" spans="2:10" s="49" customFormat="1" ht="21" customHeight="1">
      <c r="B61" s="47" t="s">
        <v>72</v>
      </c>
      <c r="C61" s="53" t="s">
        <v>73</v>
      </c>
      <c r="D61" s="112">
        <f>'Касс. план Обл. бюдж.'!D59+'Касс.пл. ХМАО'!D59</f>
        <v>0</v>
      </c>
      <c r="E61" s="112">
        <f>'Касс. план Обл. бюдж.'!E59+'Касс.пл. ХМАО'!E59</f>
        <v>0</v>
      </c>
      <c r="F61" s="112">
        <f>'Касс. план Обл. бюдж.'!F59+'Касс.пл. ХМАО'!F59</f>
        <v>0</v>
      </c>
      <c r="G61" s="112">
        <f>'Касс. план Обл. бюдж.'!G59+'Касс.пл. ХМАО'!G59</f>
        <v>0</v>
      </c>
      <c r="H61" s="112">
        <f>'Касс. план Обл. бюдж.'!H59+'Касс.пл. ХМАО'!H59</f>
        <v>0</v>
      </c>
      <c r="I61" s="112">
        <f>'Касс. план Обл. бюдж.'!I59+'Касс.пл. ХМАО'!I59</f>
        <v>0</v>
      </c>
      <c r="J61" s="112">
        <f>'Касс. план Обл. бюдж.'!J59+'Касс.пл. ХМАО'!J59</f>
        <v>0</v>
      </c>
    </row>
    <row r="62" spans="2:10" ht="16.5" customHeight="1">
      <c r="B62" s="50" t="s">
        <v>32</v>
      </c>
      <c r="C62" s="54"/>
      <c r="D62" s="111">
        <f>'Касс. план Обл. бюдж.'!D60+'Касс.пл. ХМАО'!D60</f>
        <v>0</v>
      </c>
      <c r="E62" s="111">
        <f>'Касс. план Обл. бюдж.'!E60+'Касс.пл. ХМАО'!E60</f>
        <v>0</v>
      </c>
      <c r="F62" s="111">
        <f>'Касс. план Обл. бюдж.'!F60+'Касс.пл. ХМАО'!F60</f>
        <v>0</v>
      </c>
      <c r="G62" s="111">
        <f>'Касс. план Обл. бюдж.'!G60+'Касс.пл. ХМАО'!G60</f>
        <v>0</v>
      </c>
      <c r="H62" s="111">
        <f>'Касс. план Обл. бюдж.'!H60+'Касс.пл. ХМАО'!H60</f>
        <v>0</v>
      </c>
      <c r="I62" s="111">
        <f>'Касс. план Обл. бюдж.'!I60+'Касс.пл. ХМАО'!I60</f>
        <v>0</v>
      </c>
      <c r="J62" s="111">
        <f>'Касс. план Обл. бюдж.'!J60+'Касс.пл. ХМАО'!J60</f>
        <v>0</v>
      </c>
    </row>
    <row r="63" spans="2:10" ht="33" customHeight="1">
      <c r="B63" s="50" t="s">
        <v>74</v>
      </c>
      <c r="C63" s="51" t="s">
        <v>75</v>
      </c>
      <c r="D63" s="111">
        <f>'Касс. план Обл. бюдж.'!D61+'Касс.пл. ХМАО'!D61</f>
        <v>0</v>
      </c>
      <c r="E63" s="111">
        <f>'Касс. план Обл. бюдж.'!E61+'Касс.пл. ХМАО'!E61</f>
        <v>0</v>
      </c>
      <c r="F63" s="111">
        <f>'Касс. план Обл. бюдж.'!F61+'Касс.пл. ХМАО'!F61</f>
        <v>0</v>
      </c>
      <c r="G63" s="111">
        <f>'Касс. план Обл. бюдж.'!G61+'Касс.пл. ХМАО'!G61</f>
        <v>0</v>
      </c>
      <c r="H63" s="111">
        <f>'Касс. план Обл. бюдж.'!H61+'Касс.пл. ХМАО'!H61</f>
        <v>0</v>
      </c>
      <c r="I63" s="111">
        <f>'Касс. план Обл. бюдж.'!I61+'Касс.пл. ХМАО'!I61</f>
        <v>0</v>
      </c>
      <c r="J63" s="111">
        <f>'Касс. план Обл. бюдж.'!J61+'Касс.пл. ХМАО'!J61</f>
        <v>0</v>
      </c>
    </row>
    <row r="64" spans="2:10" ht="30.75" customHeight="1">
      <c r="B64" s="50" t="s">
        <v>76</v>
      </c>
      <c r="C64" s="51" t="s">
        <v>77</v>
      </c>
      <c r="D64" s="111">
        <f>'Касс. план Обл. бюдж.'!D62+'Касс.пл. ХМАО'!D62</f>
        <v>0</v>
      </c>
      <c r="E64" s="111">
        <f>'Касс. план Обл. бюдж.'!E62+'Касс.пл. ХМАО'!E62</f>
        <v>0</v>
      </c>
      <c r="F64" s="111">
        <f>'Касс. план Обл. бюдж.'!F62+'Касс.пл. ХМАО'!F62</f>
        <v>0</v>
      </c>
      <c r="G64" s="111">
        <f>'Касс. план Обл. бюдж.'!G62+'Касс.пл. ХМАО'!G62</f>
        <v>0</v>
      </c>
      <c r="H64" s="111">
        <f>'Касс. план Обл. бюдж.'!H62+'Касс.пл. ХМАО'!H62</f>
        <v>0</v>
      </c>
      <c r="I64" s="111">
        <f>'Касс. план Обл. бюдж.'!I62+'Касс.пл. ХМАО'!I62</f>
        <v>0</v>
      </c>
      <c r="J64" s="111">
        <f>'Касс. план Обл. бюдж.'!J62+'Касс.пл. ХМАО'!J62</f>
        <v>0</v>
      </c>
    </row>
    <row r="65" spans="2:10" ht="21" customHeight="1">
      <c r="B65" s="50" t="s">
        <v>78</v>
      </c>
      <c r="C65" s="54"/>
      <c r="D65" s="111">
        <f>'Касс. план Обл. бюдж.'!D63+'Касс.пл. ХМАО'!D63</f>
        <v>0</v>
      </c>
      <c r="E65" s="111">
        <f>'Касс. план Обл. бюдж.'!E63+'Касс.пл. ХМАО'!E63</f>
        <v>0</v>
      </c>
      <c r="F65" s="111">
        <f>'Касс. план Обл. бюдж.'!F63+'Касс.пл. ХМАО'!F63</f>
        <v>0</v>
      </c>
      <c r="G65" s="111">
        <f>'Касс. план Обл. бюдж.'!G63+'Касс.пл. ХМАО'!G63</f>
        <v>0</v>
      </c>
      <c r="H65" s="111">
        <f>'Касс. план Обл. бюдж.'!H63+'Касс.пл. ХМАО'!H63</f>
        <v>0</v>
      </c>
      <c r="I65" s="111">
        <f>'Касс. план Обл. бюдж.'!I63+'Касс.пл. ХМАО'!I63</f>
        <v>0</v>
      </c>
      <c r="J65" s="111">
        <f>'Касс. план Обл. бюдж.'!J63+'Касс.пл. ХМАО'!J63</f>
        <v>0</v>
      </c>
    </row>
    <row r="66" spans="2:10" ht="21" customHeight="1">
      <c r="B66" s="50" t="s">
        <v>79</v>
      </c>
      <c r="C66" s="51" t="s">
        <v>36</v>
      </c>
      <c r="D66" s="111">
        <f>'Касс. план Обл. бюдж.'!D64+'Касс.пл. ХМАО'!D64</f>
        <v>0</v>
      </c>
      <c r="E66" s="111">
        <f>'Касс. план Обл. бюдж.'!E64+'Касс.пл. ХМАО'!E64</f>
        <v>0</v>
      </c>
      <c r="F66" s="111">
        <f>'Касс. план Обл. бюдж.'!F64+'Касс.пл. ХМАО'!F64</f>
        <v>0</v>
      </c>
      <c r="G66" s="111">
        <f>'Касс. план Обл. бюдж.'!G64+'Касс.пл. ХМАО'!G64</f>
        <v>0</v>
      </c>
      <c r="H66" s="111">
        <f>'Касс. план Обл. бюдж.'!H64+'Касс.пл. ХМАО'!H64</f>
        <v>0</v>
      </c>
      <c r="I66" s="111">
        <f>'Касс. план Обл. бюдж.'!I64+'Касс.пл. ХМАО'!I64</f>
        <v>0</v>
      </c>
      <c r="J66" s="111">
        <f>'Касс. план Обл. бюдж.'!J64+'Касс.пл. ХМАО'!J64</f>
        <v>0</v>
      </c>
    </row>
  </sheetData>
  <sheetProtection password="C541" sheet="1" objects="1" scenarios="1" formatCells="0" formatColumns="0" formatRows="0" insertHyperlinks="0" autoFilter="0" pivotTables="0"/>
  <mergeCells count="17">
    <mergeCell ref="H1:J1"/>
    <mergeCell ref="H3:J3"/>
    <mergeCell ref="G5:J5"/>
    <mergeCell ref="B11:J11"/>
    <mergeCell ref="B15:J15"/>
    <mergeCell ref="G7:J7"/>
    <mergeCell ref="G8:J8"/>
    <mergeCell ref="G2:J2"/>
    <mergeCell ref="B12:J12"/>
    <mergeCell ref="B13:J13"/>
    <mergeCell ref="B14:J14"/>
    <mergeCell ref="J17:J18"/>
    <mergeCell ref="B17:B18"/>
    <mergeCell ref="C17:C18"/>
    <mergeCell ref="D17:D18"/>
    <mergeCell ref="E17:H17"/>
    <mergeCell ref="I17:I18"/>
  </mergeCells>
  <printOptions horizontalCentered="1"/>
  <pageMargins left="1.1811023622047245" right="0.1968503937007874" top="0.1968503937007874" bottom="0.15748031496062992" header="0.15748031496062992" footer="0.15748031496062992"/>
  <pageSetup fitToHeight="1" fitToWidth="1" horizontalDpi="600" verticalDpi="600" orientation="portrait" paperSize="9" scale="48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64"/>
  <sheetViews>
    <sheetView zoomScale="70" zoomScaleNormal="70" zoomScalePageLayoutView="0" workbookViewId="0" topLeftCell="A28">
      <selection activeCell="H54" sqref="H54"/>
    </sheetView>
  </sheetViews>
  <sheetFormatPr defaultColWidth="9.00390625" defaultRowHeight="12.75"/>
  <cols>
    <col min="1" max="1" width="1.25" style="0" customWidth="1"/>
    <col min="2" max="2" width="54.75390625" style="0" customWidth="1"/>
    <col min="3" max="3" width="11.375" style="0" customWidth="1"/>
    <col min="4" max="4" width="19.00390625" style="0" customWidth="1"/>
    <col min="5" max="5" width="16.25390625" style="0" customWidth="1"/>
    <col min="6" max="6" width="17.25390625" style="0" customWidth="1"/>
    <col min="7" max="7" width="17.375" style="0" customWidth="1"/>
    <col min="8" max="8" width="18.125" style="0" customWidth="1"/>
    <col min="9" max="9" width="17.375" style="0" customWidth="1"/>
    <col min="10" max="10" width="16.75390625" style="0" customWidth="1"/>
  </cols>
  <sheetData>
    <row r="1" spans="5:10" ht="12.75">
      <c r="E1" s="2"/>
      <c r="F1" s="2"/>
      <c r="G1" s="37"/>
      <c r="H1" s="420"/>
      <c r="I1" s="420"/>
      <c r="J1" s="420"/>
    </row>
    <row r="2" spans="5:10" ht="12.75" customHeight="1">
      <c r="E2" s="2"/>
      <c r="F2" s="2"/>
      <c r="G2" s="427" t="str">
        <f>'Касс. план (50400)'!G2:J2</f>
        <v>к протоколу № 22 от 28.12.2015</v>
      </c>
      <c r="H2" s="427"/>
      <c r="I2" s="427"/>
      <c r="J2" s="427"/>
    </row>
    <row r="3" spans="5:10" ht="12.75">
      <c r="E3" s="2"/>
      <c r="F3" s="2"/>
      <c r="G3" s="37"/>
      <c r="H3" s="421"/>
      <c r="I3" s="421"/>
      <c r="J3" s="421"/>
    </row>
    <row r="4" spans="5:10" ht="12.75" customHeight="1">
      <c r="E4" s="2"/>
      <c r="F4" s="2"/>
      <c r="G4" s="86"/>
      <c r="H4" s="86"/>
      <c r="I4" s="87" t="s">
        <v>8</v>
      </c>
      <c r="J4" s="86"/>
    </row>
    <row r="5" spans="5:10" ht="24.75" customHeight="1">
      <c r="E5" s="2"/>
      <c r="F5" s="2"/>
      <c r="G5" s="422" t="str">
        <f>'Касс. план (50400)'!G5:J5</f>
        <v>Директор</v>
      </c>
      <c r="H5" s="422"/>
      <c r="I5" s="422"/>
      <c r="J5" s="422"/>
    </row>
    <row r="6" spans="5:10" ht="11.25" customHeight="1">
      <c r="E6" s="2"/>
      <c r="F6" s="2"/>
      <c r="G6" s="37"/>
      <c r="H6" s="88"/>
      <c r="I6" s="89" t="s">
        <v>113</v>
      </c>
      <c r="J6" s="88"/>
    </row>
    <row r="7" spans="5:10" ht="15" customHeight="1">
      <c r="E7" s="2"/>
      <c r="F7" s="2"/>
      <c r="G7" s="425" t="str">
        <f>'Касс. план (50400)'!G7:J7</f>
        <v>                                           Рожкова Л.Н.</v>
      </c>
      <c r="H7" s="425"/>
      <c r="I7" s="425"/>
      <c r="J7" s="425"/>
    </row>
    <row r="8" spans="5:10" ht="10.5" customHeight="1">
      <c r="E8" s="2"/>
      <c r="F8" s="2"/>
      <c r="G8" s="426" t="s">
        <v>136</v>
      </c>
      <c r="H8" s="426"/>
      <c r="I8" s="426"/>
      <c r="J8" s="426"/>
    </row>
    <row r="9" spans="5:10" ht="12.75">
      <c r="E9" s="2"/>
      <c r="F9" s="2"/>
      <c r="G9" s="125" t="s">
        <v>234</v>
      </c>
      <c r="H9" s="92" t="s">
        <v>228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13.5" customHeight="1">
      <c r="B12" s="436" t="s">
        <v>116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 план (50400)'!B14:J14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7" t="s">
        <v>11</v>
      </c>
      <c r="C17" s="439" t="s">
        <v>35</v>
      </c>
      <c r="D17" s="411" t="s">
        <v>198</v>
      </c>
      <c r="E17" s="433" t="s">
        <v>98</v>
      </c>
      <c r="F17" s="434"/>
      <c r="G17" s="434"/>
      <c r="H17" s="435"/>
      <c r="I17" s="411" t="s">
        <v>143</v>
      </c>
      <c r="J17" s="411" t="s">
        <v>195</v>
      </c>
    </row>
    <row r="18" spans="2:10" ht="18" customHeight="1">
      <c r="B18" s="438"/>
      <c r="C18" s="440"/>
      <c r="D18" s="412"/>
      <c r="E18" s="14" t="s">
        <v>99</v>
      </c>
      <c r="F18" s="14" t="s">
        <v>100</v>
      </c>
      <c r="G18" s="14" t="s">
        <v>101</v>
      </c>
      <c r="H18" s="14" t="s">
        <v>102</v>
      </c>
      <c r="I18" s="412"/>
      <c r="J18" s="412"/>
    </row>
    <row r="19" spans="2:10" ht="18" customHeight="1">
      <c r="B19" s="12" t="s">
        <v>97</v>
      </c>
      <c r="C19" s="15"/>
      <c r="D19" s="296">
        <f>E19+F19+G19+H19</f>
        <v>135783.5</v>
      </c>
      <c r="E19" s="298">
        <f>'Остаток Обл. бюдж.'!E19</f>
        <v>135783.5</v>
      </c>
      <c r="F19" s="298">
        <f>'Остаток Обл. бюдж.'!F19</f>
        <v>0</v>
      </c>
      <c r="G19" s="298">
        <f>'Остаток Обл. бюдж.'!G19</f>
        <v>0</v>
      </c>
      <c r="H19" s="298">
        <f>'Остаток Обл. бюдж.'!H19</f>
        <v>0</v>
      </c>
      <c r="I19" s="298">
        <f>'Остаток Обл. бюдж.'!I19</f>
        <v>0</v>
      </c>
      <c r="J19" s="298">
        <f>'Остаток Обл. бюдж.'!J19</f>
        <v>0</v>
      </c>
    </row>
    <row r="20" spans="2:10" ht="18" customHeight="1">
      <c r="B20" s="12" t="s">
        <v>106</v>
      </c>
      <c r="C20" s="15">
        <v>180</v>
      </c>
      <c r="D20" s="296">
        <f>E20+F20+G20+H20</f>
        <v>148495273.59</v>
      </c>
      <c r="E20" s="296">
        <f aca="true" t="shared" si="0" ref="E20:J20">E22-E19</f>
        <v>26299648</v>
      </c>
      <c r="F20" s="296">
        <f t="shared" si="0"/>
        <v>42668972.5</v>
      </c>
      <c r="G20" s="296">
        <f t="shared" si="0"/>
        <v>52534065.75</v>
      </c>
      <c r="H20" s="296">
        <f t="shared" si="0"/>
        <v>26992587.34</v>
      </c>
      <c r="I20" s="296">
        <f t="shared" si="0"/>
        <v>133048000</v>
      </c>
      <c r="J20" s="296">
        <f t="shared" si="0"/>
        <v>157624000</v>
      </c>
    </row>
    <row r="21" spans="2:10" ht="17.25" customHeight="1">
      <c r="B21" s="12" t="s">
        <v>33</v>
      </c>
      <c r="C21" s="15"/>
      <c r="D21" s="296"/>
      <c r="E21" s="116"/>
      <c r="F21" s="116"/>
      <c r="G21" s="116"/>
      <c r="H21" s="116"/>
      <c r="I21" s="116"/>
      <c r="J21" s="116"/>
    </row>
    <row r="22" spans="2:10" ht="21" customHeight="1">
      <c r="B22" s="12" t="s">
        <v>38</v>
      </c>
      <c r="C22" s="13"/>
      <c r="D22" s="297">
        <f>E22+F22+G22+H22</f>
        <v>148631057.09</v>
      </c>
      <c r="E22" s="299">
        <f>E24+E28+E40+E43+E47+E48+E59</f>
        <v>26435431.5</v>
      </c>
      <c r="F22" s="299">
        <f>F24+F28+F40+F43+F47+F48+F59+F19</f>
        <v>42668972.5</v>
      </c>
      <c r="G22" s="299">
        <f>G24+G28+G40+G43+G47+G48+G59+G19</f>
        <v>52534065.75</v>
      </c>
      <c r="H22" s="299">
        <f>H24+H28+H40+H43+H47+H48+H59+H19</f>
        <v>26992587.34</v>
      </c>
      <c r="I22" s="299">
        <f>I24+I28+I40+I43+I47+I48+I59+I19</f>
        <v>133048000</v>
      </c>
      <c r="J22" s="299">
        <f>J24+J28+J40+J43+J47+J48+J59+J19</f>
        <v>157624000</v>
      </c>
    </row>
    <row r="23" spans="2:10" ht="13.5" customHeight="1">
      <c r="B23" s="12" t="s">
        <v>33</v>
      </c>
      <c r="C23" s="13"/>
      <c r="D23" s="297"/>
      <c r="E23" s="119"/>
      <c r="F23" s="119"/>
      <c r="G23" s="119"/>
      <c r="H23" s="119"/>
      <c r="I23" s="119"/>
      <c r="J23" s="119"/>
    </row>
    <row r="24" spans="2:10" ht="27" customHeight="1">
      <c r="B24" s="17" t="s">
        <v>105</v>
      </c>
      <c r="C24" s="20">
        <v>210</v>
      </c>
      <c r="D24" s="297">
        <f>E24+F24+G24+H24</f>
        <v>69825759</v>
      </c>
      <c r="E24" s="297">
        <f>E25+E26+E27</f>
        <v>16829250</v>
      </c>
      <c r="F24" s="297">
        <f>F25+F26+F27</f>
        <v>17471222.5</v>
      </c>
      <c r="G24" s="297">
        <f>G25+G26+G27</f>
        <v>18777014.75</v>
      </c>
      <c r="H24" s="297">
        <f>H25+H26+H27</f>
        <v>16748271.75</v>
      </c>
      <c r="I24" s="297">
        <f>I25+I26+I27</f>
        <v>88163000</v>
      </c>
      <c r="J24" s="297">
        <f>J25+J26+J27</f>
        <v>105539000</v>
      </c>
    </row>
    <row r="25" spans="2:10" ht="21" customHeight="1">
      <c r="B25" s="16" t="s">
        <v>39</v>
      </c>
      <c r="C25" s="8" t="s">
        <v>40</v>
      </c>
      <c r="D25" s="297">
        <f>E25+F25+G25+H25</f>
        <v>53629674</v>
      </c>
      <c r="E25" s="120">
        <v>12925750</v>
      </c>
      <c r="F25" s="120">
        <v>13418757.5</v>
      </c>
      <c r="G25" s="120">
        <v>14421670.75</v>
      </c>
      <c r="H25" s="120">
        <v>12863495.75</v>
      </c>
      <c r="I25" s="120">
        <v>66547000</v>
      </c>
      <c r="J25" s="120">
        <v>80161000</v>
      </c>
    </row>
    <row r="26" spans="2:10" ht="21" customHeight="1">
      <c r="B26" s="16" t="s">
        <v>41</v>
      </c>
      <c r="C26" s="6">
        <v>212</v>
      </c>
      <c r="D26" s="297">
        <f aca="true" t="shared" si="1" ref="D26:D64">E26+F26+G26+H26</f>
        <v>0</v>
      </c>
      <c r="E26" s="120"/>
      <c r="F26" s="120"/>
      <c r="G26" s="120"/>
      <c r="H26" s="120"/>
      <c r="I26" s="120">
        <v>7000</v>
      </c>
      <c r="J26" s="120">
        <v>10000</v>
      </c>
    </row>
    <row r="27" spans="2:10" ht="21" customHeight="1">
      <c r="B27" s="16" t="s">
        <v>42</v>
      </c>
      <c r="C27" s="8" t="s">
        <v>43</v>
      </c>
      <c r="D27" s="297">
        <f t="shared" si="1"/>
        <v>16196085</v>
      </c>
      <c r="E27" s="120">
        <v>3903500</v>
      </c>
      <c r="F27" s="120">
        <v>4052465</v>
      </c>
      <c r="G27" s="120">
        <v>4355344</v>
      </c>
      <c r="H27" s="120">
        <v>3884776</v>
      </c>
      <c r="I27" s="120">
        <v>21609000</v>
      </c>
      <c r="J27" s="120">
        <v>25368000</v>
      </c>
    </row>
    <row r="28" spans="2:10" ht="21" customHeight="1">
      <c r="B28" s="17" t="s">
        <v>44</v>
      </c>
      <c r="C28" s="10" t="s">
        <v>45</v>
      </c>
      <c r="D28" s="297">
        <f t="shared" si="1"/>
        <v>54143022.15</v>
      </c>
      <c r="E28" s="297">
        <f aca="true" t="shared" si="2" ref="E28:J28">E30+E31+E32+E33+E34+E37</f>
        <v>3078108.5</v>
      </c>
      <c r="F28" s="297">
        <f t="shared" si="2"/>
        <v>15942325</v>
      </c>
      <c r="G28" s="297">
        <f t="shared" si="2"/>
        <v>30919626</v>
      </c>
      <c r="H28" s="297">
        <f t="shared" si="2"/>
        <v>4202962.65</v>
      </c>
      <c r="I28" s="297">
        <f t="shared" si="2"/>
        <v>15272000</v>
      </c>
      <c r="J28" s="297">
        <f t="shared" si="2"/>
        <v>17170000</v>
      </c>
    </row>
    <row r="29" spans="2:10" ht="13.5" customHeight="1">
      <c r="B29" s="16" t="s">
        <v>32</v>
      </c>
      <c r="C29" s="7"/>
      <c r="D29" s="297"/>
      <c r="E29" s="119"/>
      <c r="F29" s="119"/>
      <c r="G29" s="119"/>
      <c r="H29" s="119"/>
      <c r="I29" s="119"/>
      <c r="J29" s="119"/>
    </row>
    <row r="30" spans="2:10" ht="21" customHeight="1">
      <c r="B30" s="16" t="s">
        <v>46</v>
      </c>
      <c r="C30" s="8" t="s">
        <v>47</v>
      </c>
      <c r="D30" s="297">
        <f t="shared" si="1"/>
        <v>247000</v>
      </c>
      <c r="E30" s="120">
        <v>46750</v>
      </c>
      <c r="F30" s="120">
        <v>46750</v>
      </c>
      <c r="G30" s="120">
        <v>76750</v>
      </c>
      <c r="H30" s="120">
        <v>76750</v>
      </c>
      <c r="I30" s="120">
        <v>200000</v>
      </c>
      <c r="J30" s="120">
        <v>350000</v>
      </c>
    </row>
    <row r="31" spans="2:10" ht="21" customHeight="1">
      <c r="B31" s="16" t="s">
        <v>48</v>
      </c>
      <c r="C31" s="8" t="s">
        <v>49</v>
      </c>
      <c r="D31" s="297">
        <f t="shared" si="1"/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50</v>
      </c>
      <c r="C32" s="8" t="s">
        <v>51</v>
      </c>
      <c r="D32" s="297">
        <f t="shared" si="1"/>
        <v>5452000</v>
      </c>
      <c r="E32" s="120">
        <v>1713000</v>
      </c>
      <c r="F32" s="120">
        <v>1013000</v>
      </c>
      <c r="G32" s="120">
        <v>1363000</v>
      </c>
      <c r="H32" s="120">
        <v>1363000</v>
      </c>
      <c r="I32" s="120">
        <v>5811000</v>
      </c>
      <c r="J32" s="120">
        <v>5811000</v>
      </c>
    </row>
    <row r="33" spans="2:10" ht="21" customHeight="1">
      <c r="B33" s="16" t="s">
        <v>52</v>
      </c>
      <c r="C33" s="8" t="s">
        <v>53</v>
      </c>
      <c r="D33" s="297">
        <f t="shared" si="1"/>
        <v>0</v>
      </c>
      <c r="E33" s="120"/>
      <c r="F33" s="120"/>
      <c r="G33" s="120"/>
      <c r="H33" s="120"/>
      <c r="I33" s="120"/>
      <c r="J33" s="120"/>
    </row>
    <row r="34" spans="2:10" ht="21" customHeight="1">
      <c r="B34" s="16" t="s">
        <v>54</v>
      </c>
      <c r="C34" s="6">
        <v>225</v>
      </c>
      <c r="D34" s="297">
        <f t="shared" si="1"/>
        <v>45810776.09</v>
      </c>
      <c r="E34" s="120">
        <v>827033.5</v>
      </c>
      <c r="F34" s="120">
        <v>14391250</v>
      </c>
      <c r="G34" s="120">
        <v>28661551</v>
      </c>
      <c r="H34" s="120">
        <v>1930941.59</v>
      </c>
      <c r="I34" s="120">
        <v>5752000</v>
      </c>
      <c r="J34" s="120">
        <v>6500000</v>
      </c>
    </row>
    <row r="35" spans="2:10" ht="21" customHeight="1">
      <c r="B35" s="16" t="s">
        <v>32</v>
      </c>
      <c r="C35" s="6"/>
      <c r="D35" s="297"/>
      <c r="E35" s="120"/>
      <c r="F35" s="120"/>
      <c r="G35" s="120"/>
      <c r="H35" s="120"/>
      <c r="I35" s="120"/>
      <c r="J35" s="120"/>
    </row>
    <row r="36" spans="2:10" ht="21" customHeight="1">
      <c r="B36" s="16" t="s">
        <v>199</v>
      </c>
      <c r="C36" s="6"/>
      <c r="D36" s="297">
        <f t="shared" si="1"/>
        <v>269250</v>
      </c>
      <c r="E36" s="120">
        <v>89750</v>
      </c>
      <c r="F36" s="120">
        <v>89750</v>
      </c>
      <c r="G36" s="120">
        <v>89750</v>
      </c>
      <c r="H36" s="120"/>
      <c r="I36" s="120">
        <v>400000</v>
      </c>
      <c r="J36" s="120">
        <v>450000</v>
      </c>
    </row>
    <row r="37" spans="2:10" ht="21" customHeight="1">
      <c r="B37" s="16" t="s">
        <v>110</v>
      </c>
      <c r="C37" s="6">
        <v>226</v>
      </c>
      <c r="D37" s="297">
        <f t="shared" si="1"/>
        <v>2633246.06</v>
      </c>
      <c r="E37" s="120">
        <v>491325</v>
      </c>
      <c r="F37" s="120">
        <v>491325</v>
      </c>
      <c r="G37" s="120">
        <v>818325</v>
      </c>
      <c r="H37" s="120">
        <v>832271.06</v>
      </c>
      <c r="I37" s="120">
        <v>3509000</v>
      </c>
      <c r="J37" s="120">
        <v>4509000</v>
      </c>
    </row>
    <row r="38" spans="2:10" ht="21" customHeight="1">
      <c r="B38" s="16" t="s">
        <v>32</v>
      </c>
      <c r="C38" s="6"/>
      <c r="D38" s="297"/>
      <c r="E38" s="120"/>
      <c r="F38" s="120"/>
      <c r="G38" s="120"/>
      <c r="H38" s="120"/>
      <c r="I38" s="120"/>
      <c r="J38" s="120"/>
    </row>
    <row r="39" spans="2:10" ht="21" customHeight="1">
      <c r="B39" s="16" t="s">
        <v>200</v>
      </c>
      <c r="C39" s="6"/>
      <c r="D39" s="297">
        <f t="shared" si="1"/>
        <v>0</v>
      </c>
      <c r="E39" s="120"/>
      <c r="F39" s="120"/>
      <c r="G39" s="120"/>
      <c r="H39" s="120"/>
      <c r="I39" s="120"/>
      <c r="J39" s="120"/>
    </row>
    <row r="40" spans="2:10" ht="38.25" customHeight="1">
      <c r="B40" s="17" t="s">
        <v>103</v>
      </c>
      <c r="C40" s="9">
        <v>240</v>
      </c>
      <c r="D40" s="297">
        <f t="shared" si="1"/>
        <v>0</v>
      </c>
      <c r="E40" s="297">
        <f aca="true" t="shared" si="3" ref="E40:J40">E42</f>
        <v>0</v>
      </c>
      <c r="F40" s="297">
        <f t="shared" si="3"/>
        <v>0</v>
      </c>
      <c r="G40" s="297">
        <f t="shared" si="3"/>
        <v>0</v>
      </c>
      <c r="H40" s="297">
        <f t="shared" si="3"/>
        <v>0</v>
      </c>
      <c r="I40" s="297">
        <f t="shared" si="3"/>
        <v>0</v>
      </c>
      <c r="J40" s="297">
        <f t="shared" si="3"/>
        <v>0</v>
      </c>
    </row>
    <row r="41" spans="2:10" ht="9.75" customHeight="1">
      <c r="B41" s="16" t="s">
        <v>32</v>
      </c>
      <c r="C41" s="6"/>
      <c r="D41" s="297"/>
      <c r="E41" s="119"/>
      <c r="F41" s="119"/>
      <c r="G41" s="119"/>
      <c r="H41" s="119"/>
      <c r="I41" s="119"/>
      <c r="J41" s="119"/>
    </row>
    <row r="42" spans="2:10" ht="45.75" customHeight="1">
      <c r="B42" s="18" t="s">
        <v>104</v>
      </c>
      <c r="C42" s="8" t="s">
        <v>55</v>
      </c>
      <c r="D42" s="297">
        <f t="shared" si="1"/>
        <v>0</v>
      </c>
      <c r="E42" s="120"/>
      <c r="F42" s="120"/>
      <c r="G42" s="120"/>
      <c r="H42" s="120"/>
      <c r="I42" s="120"/>
      <c r="J42" s="120"/>
    </row>
    <row r="43" spans="2:10" ht="21" customHeight="1">
      <c r="B43" s="17" t="s">
        <v>56</v>
      </c>
      <c r="C43" s="10" t="s">
        <v>57</v>
      </c>
      <c r="D43" s="297">
        <f t="shared" si="1"/>
        <v>0</v>
      </c>
      <c r="E43" s="297">
        <f aca="true" t="shared" si="4" ref="E43:J43">E45+E46</f>
        <v>0</v>
      </c>
      <c r="F43" s="297">
        <f t="shared" si="4"/>
        <v>0</v>
      </c>
      <c r="G43" s="297">
        <f t="shared" si="4"/>
        <v>0</v>
      </c>
      <c r="H43" s="297">
        <f t="shared" si="4"/>
        <v>0</v>
      </c>
      <c r="I43" s="297">
        <f t="shared" si="4"/>
        <v>0</v>
      </c>
      <c r="J43" s="297">
        <f t="shared" si="4"/>
        <v>0</v>
      </c>
    </row>
    <row r="44" spans="2:10" ht="9.75" customHeight="1">
      <c r="B44" s="16" t="s">
        <v>32</v>
      </c>
      <c r="C44" s="7"/>
      <c r="D44" s="297"/>
      <c r="E44" s="119"/>
      <c r="F44" s="119"/>
      <c r="G44" s="119"/>
      <c r="H44" s="119"/>
      <c r="I44" s="119"/>
      <c r="J44" s="119"/>
    </row>
    <row r="45" spans="2:10" ht="21" customHeight="1">
      <c r="B45" s="16" t="s">
        <v>58</v>
      </c>
      <c r="C45" s="8" t="s">
        <v>59</v>
      </c>
      <c r="D45" s="297">
        <f t="shared" si="1"/>
        <v>0</v>
      </c>
      <c r="E45" s="120"/>
      <c r="F45" s="120"/>
      <c r="G45" s="120"/>
      <c r="H45" s="120"/>
      <c r="I45" s="120"/>
      <c r="J45" s="120"/>
    </row>
    <row r="46" spans="2:10" ht="35.25" customHeight="1">
      <c r="B46" s="16" t="s">
        <v>60</v>
      </c>
      <c r="C46" s="8" t="s">
        <v>61</v>
      </c>
      <c r="D46" s="297">
        <f t="shared" si="1"/>
        <v>0</v>
      </c>
      <c r="E46" s="120"/>
      <c r="F46" s="120"/>
      <c r="G46" s="120"/>
      <c r="H46" s="120"/>
      <c r="I46" s="120"/>
      <c r="J46" s="120"/>
    </row>
    <row r="47" spans="2:10" ht="21" customHeight="1">
      <c r="B47" s="17" t="s">
        <v>62</v>
      </c>
      <c r="C47" s="10" t="s">
        <v>63</v>
      </c>
      <c r="D47" s="297">
        <f t="shared" si="1"/>
        <v>0</v>
      </c>
      <c r="E47" s="121"/>
      <c r="F47" s="121"/>
      <c r="G47" s="121"/>
      <c r="H47" s="121"/>
      <c r="I47" s="121"/>
      <c r="J47" s="121"/>
    </row>
    <row r="48" spans="2:10" ht="35.25" customHeight="1">
      <c r="B48" s="17" t="s">
        <v>64</v>
      </c>
      <c r="C48" s="10" t="s">
        <v>65</v>
      </c>
      <c r="D48" s="297">
        <f t="shared" si="1"/>
        <v>24662275.94</v>
      </c>
      <c r="E48" s="297">
        <f aca="true" t="shared" si="5" ref="E48:J48">E50+E51+E52+E53</f>
        <v>6528073</v>
      </c>
      <c r="F48" s="297">
        <f t="shared" si="5"/>
        <v>9255425</v>
      </c>
      <c r="G48" s="297">
        <f t="shared" si="5"/>
        <v>2837425</v>
      </c>
      <c r="H48" s="297">
        <f t="shared" si="5"/>
        <v>6041352.94</v>
      </c>
      <c r="I48" s="297">
        <f t="shared" si="5"/>
        <v>29613000</v>
      </c>
      <c r="J48" s="297">
        <f t="shared" si="5"/>
        <v>34915000</v>
      </c>
    </row>
    <row r="49" spans="2:10" ht="9.75" customHeight="1">
      <c r="B49" s="16" t="s">
        <v>32</v>
      </c>
      <c r="C49" s="7"/>
      <c r="D49" s="297"/>
      <c r="E49" s="119"/>
      <c r="F49" s="119"/>
      <c r="G49" s="119"/>
      <c r="H49" s="119"/>
      <c r="I49" s="119"/>
      <c r="J49" s="119"/>
    </row>
    <row r="50" spans="2:10" ht="27" customHeight="1">
      <c r="B50" s="16" t="s">
        <v>66</v>
      </c>
      <c r="C50" s="8" t="s">
        <v>67</v>
      </c>
      <c r="D50" s="297">
        <f t="shared" si="1"/>
        <v>0</v>
      </c>
      <c r="E50" s="120"/>
      <c r="F50" s="120"/>
      <c r="G50" s="120"/>
      <c r="H50" s="120"/>
      <c r="I50" s="120"/>
      <c r="J50" s="120"/>
    </row>
    <row r="51" spans="2:10" ht="27" customHeight="1">
      <c r="B51" s="16" t="s">
        <v>68</v>
      </c>
      <c r="C51" s="8" t="s">
        <v>69</v>
      </c>
      <c r="D51" s="297">
        <f t="shared" si="1"/>
        <v>0</v>
      </c>
      <c r="E51" s="120"/>
      <c r="F51" s="120"/>
      <c r="G51" s="120"/>
      <c r="H51" s="120"/>
      <c r="I51" s="120"/>
      <c r="J51" s="120"/>
    </row>
    <row r="52" spans="2:10" ht="37.5" customHeight="1">
      <c r="B52" s="16" t="s">
        <v>80</v>
      </c>
      <c r="C52" s="8" t="s">
        <v>81</v>
      </c>
      <c r="D52" s="297">
        <f t="shared" si="1"/>
        <v>0</v>
      </c>
      <c r="E52" s="120"/>
      <c r="F52" s="120"/>
      <c r="G52" s="120"/>
      <c r="H52" s="120"/>
      <c r="I52" s="120"/>
      <c r="J52" s="120"/>
    </row>
    <row r="53" spans="2:10" ht="21" customHeight="1">
      <c r="B53" s="16" t="s">
        <v>70</v>
      </c>
      <c r="C53" s="8" t="s">
        <v>71</v>
      </c>
      <c r="D53" s="297">
        <f t="shared" si="1"/>
        <v>24662275.94</v>
      </c>
      <c r="E53" s="120">
        <v>6528073</v>
      </c>
      <c r="F53" s="120">
        <v>9255425</v>
      </c>
      <c r="G53" s="120">
        <v>2837425</v>
      </c>
      <c r="H53" s="120">
        <v>6041352.94</v>
      </c>
      <c r="I53" s="120">
        <v>29613000</v>
      </c>
      <c r="J53" s="120">
        <v>34915000</v>
      </c>
    </row>
    <row r="54" spans="2:10" ht="21" customHeight="1">
      <c r="B54" s="16" t="s">
        <v>32</v>
      </c>
      <c r="C54" s="8"/>
      <c r="D54" s="297"/>
      <c r="E54" s="120"/>
      <c r="F54" s="120"/>
      <c r="G54" s="120"/>
      <c r="H54" s="120"/>
      <c r="I54" s="120"/>
      <c r="J54" s="120"/>
    </row>
    <row r="55" spans="2:10" ht="21" customHeight="1">
      <c r="B55" s="16" t="s">
        <v>201</v>
      </c>
      <c r="C55" s="8"/>
      <c r="D55" s="297">
        <f t="shared" si="1"/>
        <v>14178675</v>
      </c>
      <c r="E55" s="120">
        <v>5273673</v>
      </c>
      <c r="F55" s="120">
        <v>2910025</v>
      </c>
      <c r="G55" s="120">
        <v>1320025</v>
      </c>
      <c r="H55" s="120">
        <v>4674952</v>
      </c>
      <c r="I55" s="120">
        <v>16100000</v>
      </c>
      <c r="J55" s="120">
        <v>18000000</v>
      </c>
    </row>
    <row r="56" spans="2:10" ht="21" customHeight="1">
      <c r="B56" s="16" t="s">
        <v>202</v>
      </c>
      <c r="C56" s="8"/>
      <c r="D56" s="297">
        <f t="shared" si="1"/>
        <v>617600</v>
      </c>
      <c r="E56" s="120">
        <v>154400</v>
      </c>
      <c r="F56" s="120">
        <v>154400</v>
      </c>
      <c r="G56" s="120">
        <v>154400</v>
      </c>
      <c r="H56" s="120">
        <v>154400</v>
      </c>
      <c r="I56" s="120">
        <v>700000</v>
      </c>
      <c r="J56" s="120">
        <v>800000</v>
      </c>
    </row>
    <row r="57" spans="2:10" ht="21" customHeight="1">
      <c r="B57" s="16" t="s">
        <v>203</v>
      </c>
      <c r="C57" s="8"/>
      <c r="D57" s="297">
        <f t="shared" si="1"/>
        <v>2500000</v>
      </c>
      <c r="E57" s="120">
        <v>600000</v>
      </c>
      <c r="F57" s="120">
        <v>600000</v>
      </c>
      <c r="G57" s="120">
        <v>600000</v>
      </c>
      <c r="H57" s="120">
        <v>700000</v>
      </c>
      <c r="I57" s="120">
        <v>2400000</v>
      </c>
      <c r="J57" s="120">
        <v>2500000</v>
      </c>
    </row>
    <row r="58" spans="2:10" ht="21" customHeight="1">
      <c r="B58" s="16" t="s">
        <v>204</v>
      </c>
      <c r="C58" s="8"/>
      <c r="D58" s="297">
        <f t="shared" si="1"/>
        <v>2000000</v>
      </c>
      <c r="E58" s="120">
        <v>500000</v>
      </c>
      <c r="F58" s="120">
        <v>500000</v>
      </c>
      <c r="G58" s="120">
        <v>500000</v>
      </c>
      <c r="H58" s="120">
        <v>500000</v>
      </c>
      <c r="I58" s="120">
        <v>2500000</v>
      </c>
      <c r="J58" s="120">
        <v>3000000</v>
      </c>
    </row>
    <row r="59" spans="2:10" ht="21" customHeight="1">
      <c r="B59" s="17" t="s">
        <v>72</v>
      </c>
      <c r="C59" s="10" t="s">
        <v>73</v>
      </c>
      <c r="D59" s="297">
        <f t="shared" si="1"/>
        <v>0</v>
      </c>
      <c r="E59" s="297">
        <f aca="true" t="shared" si="6" ref="E59:J59">E61+E62</f>
        <v>0</v>
      </c>
      <c r="F59" s="297">
        <f t="shared" si="6"/>
        <v>0</v>
      </c>
      <c r="G59" s="297">
        <f t="shared" si="6"/>
        <v>0</v>
      </c>
      <c r="H59" s="297">
        <f t="shared" si="6"/>
        <v>0</v>
      </c>
      <c r="I59" s="297">
        <f t="shared" si="6"/>
        <v>0</v>
      </c>
      <c r="J59" s="297">
        <f t="shared" si="6"/>
        <v>0</v>
      </c>
    </row>
    <row r="60" spans="2:10" ht="9.75" customHeight="1">
      <c r="B60" s="16" t="s">
        <v>32</v>
      </c>
      <c r="C60" s="7"/>
      <c r="D60" s="297">
        <f t="shared" si="1"/>
        <v>0</v>
      </c>
      <c r="E60" s="119"/>
      <c r="F60" s="119"/>
      <c r="G60" s="119"/>
      <c r="H60" s="119"/>
      <c r="I60" s="119"/>
      <c r="J60" s="119"/>
    </row>
    <row r="61" spans="2:10" ht="33" customHeight="1">
      <c r="B61" s="16" t="s">
        <v>74</v>
      </c>
      <c r="C61" s="8" t="s">
        <v>75</v>
      </c>
      <c r="D61" s="297">
        <f t="shared" si="1"/>
        <v>0</v>
      </c>
      <c r="E61" s="120"/>
      <c r="F61" s="120"/>
      <c r="G61" s="120"/>
      <c r="H61" s="120"/>
      <c r="I61" s="120"/>
      <c r="J61" s="120"/>
    </row>
    <row r="62" spans="2:10" ht="30.75" customHeight="1">
      <c r="B62" s="16" t="s">
        <v>76</v>
      </c>
      <c r="C62" s="8" t="s">
        <v>77</v>
      </c>
      <c r="D62" s="297">
        <f t="shared" si="1"/>
        <v>0</v>
      </c>
      <c r="E62" s="120"/>
      <c r="F62" s="120"/>
      <c r="G62" s="120"/>
      <c r="H62" s="120"/>
      <c r="I62" s="120"/>
      <c r="J62" s="120"/>
    </row>
    <row r="63" spans="2:10" ht="9.75" customHeight="1">
      <c r="B63" s="16" t="s">
        <v>78</v>
      </c>
      <c r="C63" s="7"/>
      <c r="D63" s="297"/>
      <c r="E63" s="119"/>
      <c r="F63" s="119"/>
      <c r="G63" s="119"/>
      <c r="H63" s="119"/>
      <c r="I63" s="119"/>
      <c r="J63" s="119"/>
    </row>
    <row r="64" spans="2:10" ht="21" customHeight="1">
      <c r="B64" s="16" t="s">
        <v>79</v>
      </c>
      <c r="C64" s="8" t="s">
        <v>36</v>
      </c>
      <c r="D64" s="297">
        <f t="shared" si="1"/>
        <v>0</v>
      </c>
      <c r="E64" s="120"/>
      <c r="F64" s="120"/>
      <c r="G64" s="120"/>
      <c r="H64" s="120"/>
      <c r="I64" s="120"/>
      <c r="J64" s="120"/>
    </row>
  </sheetData>
  <sheetProtection password="C541" sheet="1" objects="1" scenarios="1" formatCells="0" formatColumns="0" formatRows="0"/>
  <mergeCells count="17">
    <mergeCell ref="E17:H17"/>
    <mergeCell ref="I17:I18"/>
    <mergeCell ref="J17:J18"/>
    <mergeCell ref="B12:J12"/>
    <mergeCell ref="D17:D18"/>
    <mergeCell ref="B17:B18"/>
    <mergeCell ref="C17:C18"/>
    <mergeCell ref="B13:J13"/>
    <mergeCell ref="B14:J14"/>
    <mergeCell ref="G7:J7"/>
    <mergeCell ref="G8:J8"/>
    <mergeCell ref="B15:J15"/>
    <mergeCell ref="H3:J3"/>
    <mergeCell ref="H1:J1"/>
    <mergeCell ref="B11:J11"/>
    <mergeCell ref="G2:J2"/>
    <mergeCell ref="G5:J5"/>
  </mergeCells>
  <printOptions horizontalCentered="1"/>
  <pageMargins left="1.1811023622047245" right="0.1968503937007874" top="0.15748031496062992" bottom="0.15748031496062992" header="0.15748031496062992" footer="0.15748031496062992"/>
  <pageSetup fitToHeight="1" fitToWidth="1" horizontalDpi="600" verticalDpi="600" orientation="portrait" paperSize="9" scale="47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64"/>
  <sheetViews>
    <sheetView zoomScale="70" zoomScaleNormal="70" zoomScalePageLayoutView="0" workbookViewId="0" topLeftCell="A1">
      <selection activeCell="G9" sqref="G9"/>
    </sheetView>
  </sheetViews>
  <sheetFormatPr defaultColWidth="9.00390625" defaultRowHeight="12.75"/>
  <cols>
    <col min="1" max="1" width="1.25" style="0" customWidth="1"/>
    <col min="2" max="2" width="54.75390625" style="0" customWidth="1"/>
    <col min="3" max="3" width="11.375" style="0" customWidth="1"/>
    <col min="4" max="4" width="16.00390625" style="0" customWidth="1"/>
    <col min="5" max="5" width="14.75390625" style="0" customWidth="1"/>
    <col min="6" max="6" width="15.00390625" style="0" customWidth="1"/>
    <col min="7" max="7" width="15.125" style="0" customWidth="1"/>
    <col min="8" max="8" width="15.25390625" style="0" customWidth="1"/>
    <col min="9" max="9" width="15.125" style="0" customWidth="1"/>
    <col min="10" max="10" width="14.625" style="0" customWidth="1"/>
  </cols>
  <sheetData>
    <row r="1" spans="5:10" ht="12.75">
      <c r="E1" s="2"/>
      <c r="F1" s="2"/>
      <c r="G1" s="37"/>
      <c r="H1" s="420"/>
      <c r="I1" s="420"/>
      <c r="J1" s="420"/>
    </row>
    <row r="2" spans="5:10" ht="12.75" customHeight="1">
      <c r="E2" s="2"/>
      <c r="F2" s="2"/>
      <c r="G2" s="427" t="str">
        <f>'Касс. план Обл. бюдж.'!G2:J2</f>
        <v>к протоколу № 22 от 28.12.2015</v>
      </c>
      <c r="H2" s="427"/>
      <c r="I2" s="427"/>
      <c r="J2" s="427"/>
    </row>
    <row r="3" spans="5:10" ht="12.75">
      <c r="E3" s="2"/>
      <c r="F3" s="2"/>
      <c r="G3" s="37"/>
      <c r="H3" s="421"/>
      <c r="I3" s="421"/>
      <c r="J3" s="421"/>
    </row>
    <row r="4" spans="5:10" ht="12.75" customHeight="1">
      <c r="E4" s="2"/>
      <c r="F4" s="2"/>
      <c r="G4" s="86"/>
      <c r="H4" s="86"/>
      <c r="I4" s="87" t="s">
        <v>8</v>
      </c>
      <c r="J4" s="86"/>
    </row>
    <row r="5" spans="5:10" ht="24.75" customHeight="1">
      <c r="E5" s="2"/>
      <c r="F5" s="2"/>
      <c r="G5" s="422" t="str">
        <f>'Касс. план (50400)'!G5:J5</f>
        <v>Директор</v>
      </c>
      <c r="H5" s="422"/>
      <c r="I5" s="422"/>
      <c r="J5" s="422"/>
    </row>
    <row r="6" spans="5:10" ht="11.25" customHeight="1">
      <c r="E6" s="2"/>
      <c r="F6" s="2"/>
      <c r="G6" s="37"/>
      <c r="H6" s="88"/>
      <c r="I6" s="89" t="s">
        <v>113</v>
      </c>
      <c r="J6" s="88"/>
    </row>
    <row r="7" spans="5:10" ht="15" customHeight="1">
      <c r="E7" s="2"/>
      <c r="F7" s="2"/>
      <c r="G7" s="425" t="str">
        <f>'Касс. план (50400)'!G7:J7</f>
        <v>                                           Рожкова Л.Н.</v>
      </c>
      <c r="H7" s="425"/>
      <c r="I7" s="425"/>
      <c r="J7" s="425"/>
    </row>
    <row r="8" spans="5:10" ht="10.5" customHeight="1">
      <c r="E8" s="2"/>
      <c r="F8" s="2"/>
      <c r="G8" s="426" t="s">
        <v>136</v>
      </c>
      <c r="H8" s="426"/>
      <c r="I8" s="426"/>
      <c r="J8" s="426"/>
    </row>
    <row r="9" spans="5:10" ht="12.75">
      <c r="E9" s="2"/>
      <c r="F9" s="2"/>
      <c r="G9" s="125" t="s">
        <v>234</v>
      </c>
      <c r="H9" s="92" t="str">
        <f>'Касс. план Обл. бюдж.'!H9</f>
        <v>декабря   2015 года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13.5" customHeight="1">
      <c r="B12" s="436" t="s">
        <v>205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 план (50400)'!B14:J14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"/>
      <c r="X14" s="1"/>
      <c r="Y14" s="1"/>
      <c r="Z14" s="1"/>
      <c r="AA14" s="1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5"/>
      <c r="C16" s="5"/>
      <c r="D16" s="5"/>
      <c r="E16" s="5"/>
      <c r="F16" s="5"/>
      <c r="G16" s="5"/>
      <c r="H16" s="5"/>
      <c r="I16" s="5"/>
      <c r="J16" s="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10" ht="12.75">
      <c r="B17" s="437" t="s">
        <v>11</v>
      </c>
      <c r="C17" s="439" t="s">
        <v>35</v>
      </c>
      <c r="D17" s="411" t="s">
        <v>198</v>
      </c>
      <c r="E17" s="433" t="s">
        <v>98</v>
      </c>
      <c r="F17" s="434"/>
      <c r="G17" s="434"/>
      <c r="H17" s="435"/>
      <c r="I17" s="411" t="s">
        <v>143</v>
      </c>
      <c r="J17" s="411" t="s">
        <v>195</v>
      </c>
    </row>
    <row r="18" spans="2:10" ht="18" customHeight="1">
      <c r="B18" s="438"/>
      <c r="C18" s="440"/>
      <c r="D18" s="412"/>
      <c r="E18" s="128" t="s">
        <v>99</v>
      </c>
      <c r="F18" s="128" t="s">
        <v>100</v>
      </c>
      <c r="G18" s="128" t="s">
        <v>101</v>
      </c>
      <c r="H18" s="128" t="s">
        <v>102</v>
      </c>
      <c r="I18" s="412"/>
      <c r="J18" s="412"/>
    </row>
    <row r="19" spans="2:10" ht="18" customHeight="1">
      <c r="B19" s="12" t="s">
        <v>97</v>
      </c>
      <c r="C19" s="15"/>
      <c r="D19" s="296">
        <f>E19+F19+G19+H19</f>
        <v>135783.5</v>
      </c>
      <c r="E19" s="115">
        <v>135783.5</v>
      </c>
      <c r="F19" s="115"/>
      <c r="G19" s="115"/>
      <c r="H19" s="115"/>
      <c r="I19" s="115"/>
      <c r="J19" s="115"/>
    </row>
    <row r="20" spans="2:10" ht="18" customHeight="1">
      <c r="B20" s="12" t="s">
        <v>106</v>
      </c>
      <c r="C20" s="15"/>
      <c r="D20" s="296">
        <f>E20+F20+G20+H20</f>
        <v>0</v>
      </c>
      <c r="E20" s="296">
        <f aca="true" t="shared" si="0" ref="E20:J20">E22-E19</f>
        <v>0</v>
      </c>
      <c r="F20" s="296">
        <f t="shared" si="0"/>
        <v>0</v>
      </c>
      <c r="G20" s="296">
        <f t="shared" si="0"/>
        <v>0</v>
      </c>
      <c r="H20" s="296">
        <f t="shared" si="0"/>
        <v>0</v>
      </c>
      <c r="I20" s="296">
        <f t="shared" si="0"/>
        <v>0</v>
      </c>
      <c r="J20" s="296">
        <f t="shared" si="0"/>
        <v>0</v>
      </c>
    </row>
    <row r="21" spans="2:10" ht="9.75" customHeight="1">
      <c r="B21" s="12" t="s">
        <v>33</v>
      </c>
      <c r="C21" s="15"/>
      <c r="D21" s="296"/>
      <c r="E21" s="116"/>
      <c r="F21" s="116"/>
      <c r="G21" s="116"/>
      <c r="H21" s="116"/>
      <c r="I21" s="116"/>
      <c r="J21" s="116"/>
    </row>
    <row r="22" spans="2:10" ht="21" customHeight="1">
      <c r="B22" s="12" t="s">
        <v>38</v>
      </c>
      <c r="C22" s="13"/>
      <c r="D22" s="297">
        <f>E22+F22+G22+H22</f>
        <v>135783.5</v>
      </c>
      <c r="E22" s="299">
        <f>E24+E28+E40+E43+E47+E48+E59</f>
        <v>135783.5</v>
      </c>
      <c r="F22" s="299">
        <f>F24+F28+F40+F43+F47+F48+F59+F19</f>
        <v>0</v>
      </c>
      <c r="G22" s="299">
        <f>G24+G28+G40+G43+G47+G48+G59+G19</f>
        <v>0</v>
      </c>
      <c r="H22" s="299">
        <f>H24+H28+H40+H43+H47+H48+H59+H19</f>
        <v>0</v>
      </c>
      <c r="I22" s="299">
        <f>I24+I28+I40+I43+I47+I48+I59+I19</f>
        <v>0</v>
      </c>
      <c r="J22" s="299">
        <f>J24+J28+J40+J43+J47+J48+J59+J19</f>
        <v>0</v>
      </c>
    </row>
    <row r="23" spans="2:10" ht="9.75" customHeight="1">
      <c r="B23" s="12" t="s">
        <v>33</v>
      </c>
      <c r="C23" s="13"/>
      <c r="D23" s="297"/>
      <c r="E23" s="119"/>
      <c r="F23" s="119"/>
      <c r="G23" s="119"/>
      <c r="H23" s="119"/>
      <c r="I23" s="119"/>
      <c r="J23" s="119"/>
    </row>
    <row r="24" spans="2:10" ht="27" customHeight="1">
      <c r="B24" s="17" t="s">
        <v>105</v>
      </c>
      <c r="C24" s="20">
        <v>210</v>
      </c>
      <c r="D24" s="297">
        <f>E24+F24+G24+H24</f>
        <v>0</v>
      </c>
      <c r="E24" s="297">
        <f aca="true" t="shared" si="1" ref="E24:J24">E25+E26+E27</f>
        <v>0</v>
      </c>
      <c r="F24" s="297">
        <f t="shared" si="1"/>
        <v>0</v>
      </c>
      <c r="G24" s="297">
        <f t="shared" si="1"/>
        <v>0</v>
      </c>
      <c r="H24" s="297">
        <f t="shared" si="1"/>
        <v>0</v>
      </c>
      <c r="I24" s="297">
        <f t="shared" si="1"/>
        <v>0</v>
      </c>
      <c r="J24" s="297">
        <f t="shared" si="1"/>
        <v>0</v>
      </c>
    </row>
    <row r="25" spans="2:10" ht="21" customHeight="1">
      <c r="B25" s="16" t="s">
        <v>39</v>
      </c>
      <c r="C25" s="8" t="s">
        <v>40</v>
      </c>
      <c r="D25" s="297">
        <f>E25+F25+G25+H25</f>
        <v>0</v>
      </c>
      <c r="E25" s="120"/>
      <c r="F25" s="120"/>
      <c r="G25" s="120"/>
      <c r="H25" s="120"/>
      <c r="I25" s="120"/>
      <c r="J25" s="120"/>
    </row>
    <row r="26" spans="2:10" ht="21" customHeight="1">
      <c r="B26" s="16" t="s">
        <v>41</v>
      </c>
      <c r="C26" s="6">
        <v>212</v>
      </c>
      <c r="D26" s="297">
        <f aca="true" t="shared" si="2" ref="D26:D64">E26+F26+G26+H26</f>
        <v>0</v>
      </c>
      <c r="E26" s="120"/>
      <c r="F26" s="120"/>
      <c r="G26" s="120"/>
      <c r="H26" s="120"/>
      <c r="I26" s="120"/>
      <c r="J26" s="120"/>
    </row>
    <row r="27" spans="2:10" ht="21" customHeight="1">
      <c r="B27" s="16" t="s">
        <v>42</v>
      </c>
      <c r="C27" s="8" t="s">
        <v>43</v>
      </c>
      <c r="D27" s="297">
        <f t="shared" si="2"/>
        <v>0</v>
      </c>
      <c r="E27" s="120"/>
      <c r="F27" s="120"/>
      <c r="G27" s="120"/>
      <c r="H27" s="120"/>
      <c r="I27" s="120"/>
      <c r="J27" s="120"/>
    </row>
    <row r="28" spans="2:10" ht="21" customHeight="1">
      <c r="B28" s="17" t="s">
        <v>44</v>
      </c>
      <c r="C28" s="10" t="s">
        <v>45</v>
      </c>
      <c r="D28" s="297">
        <f t="shared" si="2"/>
        <v>135783.5</v>
      </c>
      <c r="E28" s="297">
        <f aca="true" t="shared" si="3" ref="E28:J28">E30+E31+E32+E33+E34+E37</f>
        <v>135783.5</v>
      </c>
      <c r="F28" s="297">
        <f t="shared" si="3"/>
        <v>0</v>
      </c>
      <c r="G28" s="297">
        <f t="shared" si="3"/>
        <v>0</v>
      </c>
      <c r="H28" s="297">
        <f t="shared" si="3"/>
        <v>0</v>
      </c>
      <c r="I28" s="297">
        <f t="shared" si="3"/>
        <v>0</v>
      </c>
      <c r="J28" s="297">
        <f t="shared" si="3"/>
        <v>0</v>
      </c>
    </row>
    <row r="29" spans="2:10" ht="9.75" customHeight="1">
      <c r="B29" s="16" t="s">
        <v>32</v>
      </c>
      <c r="C29" s="7"/>
      <c r="D29" s="297"/>
      <c r="E29" s="119"/>
      <c r="F29" s="119"/>
      <c r="G29" s="119"/>
      <c r="H29" s="119"/>
      <c r="I29" s="119"/>
      <c r="J29" s="119"/>
    </row>
    <row r="30" spans="2:10" ht="21" customHeight="1">
      <c r="B30" s="16" t="s">
        <v>46</v>
      </c>
      <c r="C30" s="8" t="s">
        <v>47</v>
      </c>
      <c r="D30" s="297">
        <f t="shared" si="2"/>
        <v>0</v>
      </c>
      <c r="E30" s="120"/>
      <c r="F30" s="120"/>
      <c r="G30" s="120"/>
      <c r="H30" s="120"/>
      <c r="I30" s="120"/>
      <c r="J30" s="120"/>
    </row>
    <row r="31" spans="2:10" ht="21" customHeight="1">
      <c r="B31" s="16" t="s">
        <v>48</v>
      </c>
      <c r="C31" s="8" t="s">
        <v>49</v>
      </c>
      <c r="D31" s="297">
        <f t="shared" si="2"/>
        <v>0</v>
      </c>
      <c r="E31" s="120"/>
      <c r="F31" s="120"/>
      <c r="G31" s="120"/>
      <c r="H31" s="120"/>
      <c r="I31" s="120"/>
      <c r="J31" s="120"/>
    </row>
    <row r="32" spans="2:10" ht="21" customHeight="1">
      <c r="B32" s="16" t="s">
        <v>50</v>
      </c>
      <c r="C32" s="8" t="s">
        <v>51</v>
      </c>
      <c r="D32" s="297">
        <f t="shared" si="2"/>
        <v>0</v>
      </c>
      <c r="E32" s="120"/>
      <c r="F32" s="120"/>
      <c r="G32" s="120"/>
      <c r="H32" s="120"/>
      <c r="I32" s="120"/>
      <c r="J32" s="120"/>
    </row>
    <row r="33" spans="2:10" ht="21" customHeight="1">
      <c r="B33" s="16" t="s">
        <v>52</v>
      </c>
      <c r="C33" s="8" t="s">
        <v>53</v>
      </c>
      <c r="D33" s="297">
        <f t="shared" si="2"/>
        <v>0</v>
      </c>
      <c r="E33" s="120"/>
      <c r="F33" s="120"/>
      <c r="G33" s="120"/>
      <c r="H33" s="120"/>
      <c r="I33" s="120"/>
      <c r="J33" s="120"/>
    </row>
    <row r="34" spans="2:10" ht="21" customHeight="1">
      <c r="B34" s="16" t="s">
        <v>54</v>
      </c>
      <c r="C34" s="6">
        <v>225</v>
      </c>
      <c r="D34" s="297">
        <f t="shared" si="2"/>
        <v>135783.5</v>
      </c>
      <c r="E34" s="120">
        <v>135783.5</v>
      </c>
      <c r="F34" s="120"/>
      <c r="G34" s="120"/>
      <c r="H34" s="120"/>
      <c r="I34" s="120"/>
      <c r="J34" s="120"/>
    </row>
    <row r="35" spans="2:10" ht="14.25" customHeight="1">
      <c r="B35" s="16" t="s">
        <v>32</v>
      </c>
      <c r="C35" s="6"/>
      <c r="D35" s="297"/>
      <c r="E35" s="120"/>
      <c r="F35" s="120"/>
      <c r="G35" s="120"/>
      <c r="H35" s="120"/>
      <c r="I35" s="120"/>
      <c r="J35" s="120"/>
    </row>
    <row r="36" spans="2:10" ht="21" customHeight="1">
      <c r="B36" s="16" t="s">
        <v>199</v>
      </c>
      <c r="C36" s="6"/>
      <c r="D36" s="297">
        <f t="shared" si="2"/>
        <v>0</v>
      </c>
      <c r="E36" s="120"/>
      <c r="F36" s="120"/>
      <c r="G36" s="120"/>
      <c r="H36" s="120"/>
      <c r="I36" s="120"/>
      <c r="J36" s="120"/>
    </row>
    <row r="37" spans="2:10" ht="21" customHeight="1">
      <c r="B37" s="16" t="s">
        <v>110</v>
      </c>
      <c r="C37" s="6">
        <v>226</v>
      </c>
      <c r="D37" s="297">
        <f t="shared" si="2"/>
        <v>0</v>
      </c>
      <c r="E37" s="120"/>
      <c r="F37" s="120"/>
      <c r="G37" s="120"/>
      <c r="H37" s="120"/>
      <c r="I37" s="120"/>
      <c r="J37" s="120"/>
    </row>
    <row r="38" spans="2:10" ht="16.5" customHeight="1">
      <c r="B38" s="16" t="s">
        <v>32</v>
      </c>
      <c r="C38" s="6"/>
      <c r="D38" s="297"/>
      <c r="E38" s="120"/>
      <c r="F38" s="120"/>
      <c r="G38" s="120"/>
      <c r="H38" s="120"/>
      <c r="I38" s="120"/>
      <c r="J38" s="120"/>
    </row>
    <row r="39" spans="2:10" ht="21" customHeight="1">
      <c r="B39" s="16" t="s">
        <v>200</v>
      </c>
      <c r="C39" s="6"/>
      <c r="D39" s="297">
        <f t="shared" si="2"/>
        <v>0</v>
      </c>
      <c r="E39" s="120"/>
      <c r="F39" s="120"/>
      <c r="G39" s="120"/>
      <c r="H39" s="120"/>
      <c r="I39" s="120"/>
      <c r="J39" s="120"/>
    </row>
    <row r="40" spans="2:10" ht="38.25" customHeight="1">
      <c r="B40" s="17" t="s">
        <v>103</v>
      </c>
      <c r="C40" s="9">
        <v>240</v>
      </c>
      <c r="D40" s="297">
        <f t="shared" si="2"/>
        <v>0</v>
      </c>
      <c r="E40" s="297">
        <f aca="true" t="shared" si="4" ref="E40:J40">E42</f>
        <v>0</v>
      </c>
      <c r="F40" s="297">
        <f t="shared" si="4"/>
        <v>0</v>
      </c>
      <c r="G40" s="297">
        <f t="shared" si="4"/>
        <v>0</v>
      </c>
      <c r="H40" s="297">
        <f t="shared" si="4"/>
        <v>0</v>
      </c>
      <c r="I40" s="297">
        <f t="shared" si="4"/>
        <v>0</v>
      </c>
      <c r="J40" s="297">
        <f t="shared" si="4"/>
        <v>0</v>
      </c>
    </row>
    <row r="41" spans="2:10" ht="15.75" customHeight="1">
      <c r="B41" s="16" t="s">
        <v>32</v>
      </c>
      <c r="C41" s="6"/>
      <c r="D41" s="297"/>
      <c r="E41" s="119"/>
      <c r="F41" s="119"/>
      <c r="G41" s="119"/>
      <c r="H41" s="119"/>
      <c r="I41" s="119"/>
      <c r="J41" s="119"/>
    </row>
    <row r="42" spans="2:10" ht="45.75" customHeight="1">
      <c r="B42" s="18" t="s">
        <v>104</v>
      </c>
      <c r="C42" s="8" t="s">
        <v>55</v>
      </c>
      <c r="D42" s="297">
        <f t="shared" si="2"/>
        <v>0</v>
      </c>
      <c r="E42" s="120"/>
      <c r="F42" s="120"/>
      <c r="G42" s="120"/>
      <c r="H42" s="120"/>
      <c r="I42" s="120"/>
      <c r="J42" s="120"/>
    </row>
    <row r="43" spans="2:10" ht="21" customHeight="1">
      <c r="B43" s="17" t="s">
        <v>56</v>
      </c>
      <c r="C43" s="10" t="s">
        <v>57</v>
      </c>
      <c r="D43" s="297">
        <f t="shared" si="2"/>
        <v>0</v>
      </c>
      <c r="E43" s="297">
        <f aca="true" t="shared" si="5" ref="E43:J43">E45+E46</f>
        <v>0</v>
      </c>
      <c r="F43" s="297">
        <f t="shared" si="5"/>
        <v>0</v>
      </c>
      <c r="G43" s="297">
        <f t="shared" si="5"/>
        <v>0</v>
      </c>
      <c r="H43" s="297">
        <f t="shared" si="5"/>
        <v>0</v>
      </c>
      <c r="I43" s="297">
        <f t="shared" si="5"/>
        <v>0</v>
      </c>
      <c r="J43" s="297">
        <f t="shared" si="5"/>
        <v>0</v>
      </c>
    </row>
    <row r="44" spans="2:10" ht="9.75" customHeight="1">
      <c r="B44" s="16" t="s">
        <v>32</v>
      </c>
      <c r="C44" s="7"/>
      <c r="D44" s="297"/>
      <c r="E44" s="119"/>
      <c r="F44" s="119"/>
      <c r="G44" s="119"/>
      <c r="H44" s="119"/>
      <c r="I44" s="119"/>
      <c r="J44" s="119"/>
    </row>
    <row r="45" spans="2:10" ht="21" customHeight="1">
      <c r="B45" s="16" t="s">
        <v>58</v>
      </c>
      <c r="C45" s="8" t="s">
        <v>59</v>
      </c>
      <c r="D45" s="297">
        <f t="shared" si="2"/>
        <v>0</v>
      </c>
      <c r="E45" s="120"/>
      <c r="F45" s="120"/>
      <c r="G45" s="120"/>
      <c r="H45" s="120"/>
      <c r="I45" s="120"/>
      <c r="J45" s="120"/>
    </row>
    <row r="46" spans="2:10" ht="35.25" customHeight="1">
      <c r="B46" s="16" t="s">
        <v>60</v>
      </c>
      <c r="C46" s="8" t="s">
        <v>61</v>
      </c>
      <c r="D46" s="297">
        <f t="shared" si="2"/>
        <v>0</v>
      </c>
      <c r="E46" s="120"/>
      <c r="F46" s="120"/>
      <c r="G46" s="120"/>
      <c r="H46" s="120"/>
      <c r="I46" s="120"/>
      <c r="J46" s="120"/>
    </row>
    <row r="47" spans="2:10" ht="21" customHeight="1">
      <c r="B47" s="17" t="s">
        <v>62</v>
      </c>
      <c r="C47" s="10" t="s">
        <v>63</v>
      </c>
      <c r="D47" s="297">
        <f t="shared" si="2"/>
        <v>0</v>
      </c>
      <c r="E47" s="121"/>
      <c r="F47" s="121"/>
      <c r="G47" s="121"/>
      <c r="H47" s="121"/>
      <c r="I47" s="121"/>
      <c r="J47" s="121"/>
    </row>
    <row r="48" spans="2:10" ht="35.25" customHeight="1">
      <c r="B48" s="17" t="s">
        <v>64</v>
      </c>
      <c r="C48" s="10" t="s">
        <v>65</v>
      </c>
      <c r="D48" s="297">
        <f t="shared" si="2"/>
        <v>0</v>
      </c>
      <c r="E48" s="297">
        <f aca="true" t="shared" si="6" ref="E48:J48">E50+E51+E52+E53</f>
        <v>0</v>
      </c>
      <c r="F48" s="297">
        <f t="shared" si="6"/>
        <v>0</v>
      </c>
      <c r="G48" s="297">
        <f t="shared" si="6"/>
        <v>0</v>
      </c>
      <c r="H48" s="297">
        <f t="shared" si="6"/>
        <v>0</v>
      </c>
      <c r="I48" s="297">
        <f t="shared" si="6"/>
        <v>0</v>
      </c>
      <c r="J48" s="297">
        <f t="shared" si="6"/>
        <v>0</v>
      </c>
    </row>
    <row r="49" spans="2:10" ht="9.75" customHeight="1">
      <c r="B49" s="16" t="s">
        <v>32</v>
      </c>
      <c r="C49" s="7"/>
      <c r="D49" s="297"/>
      <c r="E49" s="119"/>
      <c r="F49" s="119"/>
      <c r="G49" s="119"/>
      <c r="H49" s="119"/>
      <c r="I49" s="119"/>
      <c r="J49" s="119"/>
    </row>
    <row r="50" spans="2:10" ht="27" customHeight="1">
      <c r="B50" s="16" t="s">
        <v>66</v>
      </c>
      <c r="C50" s="8" t="s">
        <v>67</v>
      </c>
      <c r="D50" s="297">
        <f t="shared" si="2"/>
        <v>0</v>
      </c>
      <c r="E50" s="120"/>
      <c r="F50" s="120"/>
      <c r="G50" s="120"/>
      <c r="H50" s="120"/>
      <c r="I50" s="120"/>
      <c r="J50" s="120"/>
    </row>
    <row r="51" spans="2:10" ht="27" customHeight="1">
      <c r="B51" s="16" t="s">
        <v>68</v>
      </c>
      <c r="C51" s="8" t="s">
        <v>69</v>
      </c>
      <c r="D51" s="297">
        <f t="shared" si="2"/>
        <v>0</v>
      </c>
      <c r="E51" s="120"/>
      <c r="F51" s="120"/>
      <c r="G51" s="120"/>
      <c r="H51" s="120"/>
      <c r="I51" s="120"/>
      <c r="J51" s="120"/>
    </row>
    <row r="52" spans="2:10" ht="37.5" customHeight="1">
      <c r="B52" s="16" t="s">
        <v>80</v>
      </c>
      <c r="C52" s="8" t="s">
        <v>81</v>
      </c>
      <c r="D52" s="297">
        <f t="shared" si="2"/>
        <v>0</v>
      </c>
      <c r="E52" s="120"/>
      <c r="F52" s="120"/>
      <c r="G52" s="120"/>
      <c r="H52" s="120"/>
      <c r="I52" s="120"/>
      <c r="J52" s="120"/>
    </row>
    <row r="53" spans="2:10" ht="21" customHeight="1">
      <c r="B53" s="16" t="s">
        <v>70</v>
      </c>
      <c r="C53" s="8" t="s">
        <v>71</v>
      </c>
      <c r="D53" s="297">
        <f t="shared" si="2"/>
        <v>0</v>
      </c>
      <c r="E53" s="120"/>
      <c r="F53" s="120"/>
      <c r="G53" s="120"/>
      <c r="H53" s="120"/>
      <c r="I53" s="120"/>
      <c r="J53" s="120"/>
    </row>
    <row r="54" spans="2:10" ht="12.75" customHeight="1">
      <c r="B54" s="16" t="s">
        <v>32</v>
      </c>
      <c r="C54" s="8"/>
      <c r="D54" s="297"/>
      <c r="E54" s="120"/>
      <c r="F54" s="120"/>
      <c r="G54" s="120"/>
      <c r="H54" s="120"/>
      <c r="I54" s="120"/>
      <c r="J54" s="120"/>
    </row>
    <row r="55" spans="2:10" ht="21" customHeight="1">
      <c r="B55" s="16" t="s">
        <v>201</v>
      </c>
      <c r="C55" s="8"/>
      <c r="D55" s="297">
        <f t="shared" si="2"/>
        <v>0</v>
      </c>
      <c r="E55" s="120"/>
      <c r="F55" s="120"/>
      <c r="G55" s="120"/>
      <c r="H55" s="120"/>
      <c r="I55" s="120"/>
      <c r="J55" s="120"/>
    </row>
    <row r="56" spans="2:10" ht="21" customHeight="1">
      <c r="B56" s="16" t="s">
        <v>202</v>
      </c>
      <c r="C56" s="8"/>
      <c r="D56" s="297">
        <f t="shared" si="2"/>
        <v>0</v>
      </c>
      <c r="E56" s="120"/>
      <c r="F56" s="120"/>
      <c r="G56" s="120"/>
      <c r="H56" s="120"/>
      <c r="I56" s="120"/>
      <c r="J56" s="120"/>
    </row>
    <row r="57" spans="2:10" ht="21" customHeight="1">
      <c r="B57" s="16" t="s">
        <v>203</v>
      </c>
      <c r="C57" s="8"/>
      <c r="D57" s="297">
        <f t="shared" si="2"/>
        <v>0</v>
      </c>
      <c r="E57" s="120"/>
      <c r="F57" s="120"/>
      <c r="G57" s="120"/>
      <c r="H57" s="120"/>
      <c r="I57" s="120"/>
      <c r="J57" s="120"/>
    </row>
    <row r="58" spans="2:10" ht="21" customHeight="1">
      <c r="B58" s="16" t="s">
        <v>204</v>
      </c>
      <c r="C58" s="8"/>
      <c r="D58" s="297">
        <f t="shared" si="2"/>
        <v>0</v>
      </c>
      <c r="E58" s="120"/>
      <c r="F58" s="120"/>
      <c r="G58" s="120"/>
      <c r="H58" s="120"/>
      <c r="I58" s="120"/>
      <c r="J58" s="120"/>
    </row>
    <row r="59" spans="2:10" ht="21" customHeight="1">
      <c r="B59" s="17" t="s">
        <v>72</v>
      </c>
      <c r="C59" s="10" t="s">
        <v>73</v>
      </c>
      <c r="D59" s="297">
        <f t="shared" si="2"/>
        <v>0</v>
      </c>
      <c r="E59" s="297">
        <f aca="true" t="shared" si="7" ref="E59:J59">E61+E62</f>
        <v>0</v>
      </c>
      <c r="F59" s="297">
        <f t="shared" si="7"/>
        <v>0</v>
      </c>
      <c r="G59" s="297">
        <f t="shared" si="7"/>
        <v>0</v>
      </c>
      <c r="H59" s="297">
        <f t="shared" si="7"/>
        <v>0</v>
      </c>
      <c r="I59" s="297">
        <f t="shared" si="7"/>
        <v>0</v>
      </c>
      <c r="J59" s="297">
        <f t="shared" si="7"/>
        <v>0</v>
      </c>
    </row>
    <row r="60" spans="2:10" ht="9.75" customHeight="1">
      <c r="B60" s="16" t="s">
        <v>32</v>
      </c>
      <c r="C60" s="7"/>
      <c r="D60" s="297"/>
      <c r="E60" s="119"/>
      <c r="F60" s="119"/>
      <c r="G60" s="119"/>
      <c r="H60" s="119"/>
      <c r="I60" s="119"/>
      <c r="J60" s="119"/>
    </row>
    <row r="61" spans="2:10" ht="33" customHeight="1">
      <c r="B61" s="16" t="s">
        <v>74</v>
      </c>
      <c r="C61" s="8" t="s">
        <v>75</v>
      </c>
      <c r="D61" s="297">
        <f t="shared" si="2"/>
        <v>0</v>
      </c>
      <c r="E61" s="120"/>
      <c r="F61" s="120"/>
      <c r="G61" s="120"/>
      <c r="H61" s="120"/>
      <c r="I61" s="120"/>
      <c r="J61" s="120"/>
    </row>
    <row r="62" spans="2:10" ht="30.75" customHeight="1">
      <c r="B62" s="16" t="s">
        <v>76</v>
      </c>
      <c r="C62" s="8" t="s">
        <v>77</v>
      </c>
      <c r="D62" s="297">
        <f t="shared" si="2"/>
        <v>0</v>
      </c>
      <c r="E62" s="120"/>
      <c r="F62" s="120"/>
      <c r="G62" s="120"/>
      <c r="H62" s="120"/>
      <c r="I62" s="120"/>
      <c r="J62" s="120"/>
    </row>
    <row r="63" spans="2:10" ht="9.75" customHeight="1">
      <c r="B63" s="16" t="s">
        <v>78</v>
      </c>
      <c r="C63" s="7"/>
      <c r="D63" s="297"/>
      <c r="E63" s="119"/>
      <c r="F63" s="119"/>
      <c r="G63" s="119"/>
      <c r="H63" s="119"/>
      <c r="I63" s="119"/>
      <c r="J63" s="119"/>
    </row>
    <row r="64" spans="2:10" ht="21" customHeight="1">
      <c r="B64" s="16" t="s">
        <v>79</v>
      </c>
      <c r="C64" s="8" t="s">
        <v>36</v>
      </c>
      <c r="D64" s="297">
        <f t="shared" si="2"/>
        <v>0</v>
      </c>
      <c r="E64" s="120"/>
      <c r="F64" s="120"/>
      <c r="G64" s="120"/>
      <c r="H64" s="120"/>
      <c r="I64" s="120"/>
      <c r="J64" s="120"/>
    </row>
  </sheetData>
  <sheetProtection password="C541" sheet="1" objects="1" scenarios="1" formatCells="0" formatColumns="0"/>
  <mergeCells count="17">
    <mergeCell ref="J17:J18"/>
    <mergeCell ref="B11:J11"/>
    <mergeCell ref="B12:J12"/>
    <mergeCell ref="B13:J13"/>
    <mergeCell ref="B14:J14"/>
    <mergeCell ref="B15:J15"/>
    <mergeCell ref="B17:B18"/>
    <mergeCell ref="C17:C18"/>
    <mergeCell ref="D17:D18"/>
    <mergeCell ref="E17:H17"/>
    <mergeCell ref="I17:I18"/>
    <mergeCell ref="G8:J8"/>
    <mergeCell ref="H1:J1"/>
    <mergeCell ref="G2:J2"/>
    <mergeCell ref="H3:J3"/>
    <mergeCell ref="G5:J5"/>
    <mergeCell ref="G7:J7"/>
  </mergeCells>
  <printOptions horizontalCentered="1"/>
  <pageMargins left="0.1968503937007874" right="0.1968503937007874" top="0.15748031496062992" bottom="0.15748031496062992" header="0.15748031496062992" footer="0.15748031496062992"/>
  <pageSetup fitToHeight="1" fitToWidth="1" horizontalDpi="600" verticalDpi="600" orientation="portrait" paperSize="9" scale="5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A64"/>
  <sheetViews>
    <sheetView zoomScale="70" zoomScaleNormal="70" zoomScalePageLayoutView="0" workbookViewId="0" topLeftCell="A1">
      <selection activeCell="H39" sqref="H39"/>
    </sheetView>
  </sheetViews>
  <sheetFormatPr defaultColWidth="9.00390625" defaultRowHeight="12.75"/>
  <cols>
    <col min="1" max="1" width="1.25" style="274" customWidth="1"/>
    <col min="2" max="2" width="52.875" style="274" customWidth="1"/>
    <col min="3" max="3" width="11.375" style="274" customWidth="1"/>
    <col min="4" max="6" width="16.00390625" style="274" customWidth="1"/>
    <col min="7" max="7" width="16.75390625" style="274" customWidth="1"/>
    <col min="8" max="8" width="17.125" style="274" customWidth="1"/>
    <col min="9" max="9" width="16.00390625" style="274" customWidth="1"/>
    <col min="10" max="10" width="16.25390625" style="274" customWidth="1"/>
    <col min="11" max="16384" width="9.125" style="274" customWidth="1"/>
  </cols>
  <sheetData>
    <row r="1" spans="5:10" ht="12.75">
      <c r="E1" s="275"/>
      <c r="F1" s="275"/>
      <c r="G1" s="276"/>
      <c r="H1" s="442"/>
      <c r="I1" s="442"/>
      <c r="J1" s="442"/>
    </row>
    <row r="2" spans="5:10" ht="12.75" customHeight="1">
      <c r="E2" s="275"/>
      <c r="F2" s="275"/>
      <c r="G2" s="427" t="str">
        <f>'Остаток Обл. бюдж.'!G2:J2</f>
        <v>к протоколу № 22 от 28.12.2015</v>
      </c>
      <c r="H2" s="427"/>
      <c r="I2" s="427"/>
      <c r="J2" s="427"/>
    </row>
    <row r="3" spans="5:10" ht="12.75">
      <c r="E3" s="275"/>
      <c r="F3" s="275"/>
      <c r="G3" s="276"/>
      <c r="H3" s="443"/>
      <c r="I3" s="443"/>
      <c r="J3" s="443"/>
    </row>
    <row r="4" spans="5:10" ht="12.75" customHeight="1">
      <c r="E4" s="275"/>
      <c r="F4" s="275"/>
      <c r="G4" s="86"/>
      <c r="H4" s="86"/>
      <c r="I4" s="87" t="s">
        <v>8</v>
      </c>
      <c r="J4" s="86"/>
    </row>
    <row r="5" spans="5:10" ht="12.75" customHeight="1">
      <c r="E5" s="275"/>
      <c r="F5" s="275"/>
      <c r="G5" s="422" t="str">
        <f>'Остаток Обл. бюдж.'!G5:J5</f>
        <v>Директор</v>
      </c>
      <c r="H5" s="422"/>
      <c r="I5" s="422"/>
      <c r="J5" s="422"/>
    </row>
    <row r="6" spans="5:10" ht="11.25" customHeight="1">
      <c r="E6" s="275"/>
      <c r="F6" s="275"/>
      <c r="G6" s="276"/>
      <c r="H6" s="88"/>
      <c r="I6" s="89" t="s">
        <v>113</v>
      </c>
      <c r="J6" s="88"/>
    </row>
    <row r="7" spans="5:10" ht="15" customHeight="1">
      <c r="E7" s="275"/>
      <c r="F7" s="275"/>
      <c r="G7" s="425" t="str">
        <f>'Остаток Обл. бюдж.'!G7:J7</f>
        <v>                                           Рожкова Л.Н.</v>
      </c>
      <c r="H7" s="425"/>
      <c r="I7" s="425"/>
      <c r="J7" s="425"/>
    </row>
    <row r="8" spans="5:10" ht="10.5" customHeight="1">
      <c r="E8" s="275"/>
      <c r="F8" s="275"/>
      <c r="G8" s="426" t="s">
        <v>136</v>
      </c>
      <c r="H8" s="426"/>
      <c r="I8" s="426"/>
      <c r="J8" s="426"/>
    </row>
    <row r="9" spans="5:10" ht="12.75">
      <c r="E9" s="275"/>
      <c r="F9" s="275"/>
      <c r="G9" s="125" t="str">
        <f>'Остаток Обл. бюдж.'!G9</f>
        <v>" 28 "</v>
      </c>
      <c r="H9" s="92" t="str">
        <f>'Касс. план Обл. бюдж.'!H9</f>
        <v>декабря   2015 года</v>
      </c>
      <c r="I9" s="92"/>
      <c r="J9" s="93"/>
    </row>
    <row r="11" spans="2:10" ht="18">
      <c r="B11" s="432" t="s">
        <v>112</v>
      </c>
      <c r="C11" s="432"/>
      <c r="D11" s="432"/>
      <c r="E11" s="432"/>
      <c r="F11" s="432"/>
      <c r="G11" s="432"/>
      <c r="H11" s="432"/>
      <c r="I11" s="432"/>
      <c r="J11" s="432"/>
    </row>
    <row r="12" spans="2:10" ht="32.25" customHeight="1">
      <c r="B12" s="436" t="s">
        <v>177</v>
      </c>
      <c r="C12" s="436"/>
      <c r="D12" s="436"/>
      <c r="E12" s="436"/>
      <c r="F12" s="436"/>
      <c r="G12" s="436"/>
      <c r="H12" s="436"/>
      <c r="I12" s="436"/>
      <c r="J12" s="436"/>
    </row>
    <row r="13" spans="2:10" ht="16.5">
      <c r="B13" s="441" t="s">
        <v>111</v>
      </c>
      <c r="C13" s="441"/>
      <c r="D13" s="441"/>
      <c r="E13" s="441"/>
      <c r="F13" s="441"/>
      <c r="G13" s="441"/>
      <c r="H13" s="441"/>
      <c r="I13" s="441"/>
      <c r="J13" s="441"/>
    </row>
    <row r="14" spans="2:27" ht="12.75" customHeight="1">
      <c r="B14" s="333" t="str">
        <f>'Касс. план Обл. бюдж.'!B14:J14</f>
        <v>АСУСОН ТО "Детский психоневрологический дом-интернат"</v>
      </c>
      <c r="C14" s="333"/>
      <c r="D14" s="333"/>
      <c r="E14" s="333"/>
      <c r="F14" s="333"/>
      <c r="G14" s="333"/>
      <c r="H14" s="333"/>
      <c r="I14" s="333"/>
      <c r="J14" s="333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77"/>
      <c r="X14" s="277"/>
      <c r="Y14" s="277"/>
      <c r="Z14" s="277"/>
      <c r="AA14" s="277"/>
    </row>
    <row r="15" spans="2:27" ht="16.5">
      <c r="B15" s="431" t="s">
        <v>4</v>
      </c>
      <c r="C15" s="431"/>
      <c r="D15" s="431"/>
      <c r="E15" s="431"/>
      <c r="F15" s="431"/>
      <c r="G15" s="431"/>
      <c r="H15" s="431"/>
      <c r="I15" s="431"/>
      <c r="J15" s="431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</row>
    <row r="16" spans="2:27" ht="12.75">
      <c r="B16" s="278"/>
      <c r="C16" s="278"/>
      <c r="D16" s="278"/>
      <c r="E16" s="278"/>
      <c r="F16" s="278"/>
      <c r="G16" s="278"/>
      <c r="H16" s="278"/>
      <c r="I16" s="278"/>
      <c r="J16" s="278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</row>
    <row r="17" spans="2:10" ht="12.75">
      <c r="B17" s="446" t="s">
        <v>11</v>
      </c>
      <c r="C17" s="448" t="s">
        <v>35</v>
      </c>
      <c r="D17" s="444" t="s">
        <v>198</v>
      </c>
      <c r="E17" s="450" t="s">
        <v>98</v>
      </c>
      <c r="F17" s="451"/>
      <c r="G17" s="451"/>
      <c r="H17" s="452"/>
      <c r="I17" s="444" t="s">
        <v>143</v>
      </c>
      <c r="J17" s="444" t="s">
        <v>195</v>
      </c>
    </row>
    <row r="18" spans="2:10" ht="18" customHeight="1">
      <c r="B18" s="447"/>
      <c r="C18" s="449"/>
      <c r="D18" s="445"/>
      <c r="E18" s="279" t="s">
        <v>99</v>
      </c>
      <c r="F18" s="279" t="s">
        <v>100</v>
      </c>
      <c r="G18" s="279" t="s">
        <v>101</v>
      </c>
      <c r="H18" s="279" t="s">
        <v>102</v>
      </c>
      <c r="I18" s="445"/>
      <c r="J18" s="445"/>
    </row>
    <row r="19" spans="2:10" ht="18" customHeight="1">
      <c r="B19" s="280" t="s">
        <v>97</v>
      </c>
      <c r="C19" s="281"/>
      <c r="D19" s="300">
        <f>E19+F19+G19+H19</f>
        <v>152935</v>
      </c>
      <c r="E19" s="301">
        <f>'Остаток ХМАО'!E19</f>
        <v>152935</v>
      </c>
      <c r="F19" s="301">
        <f>'Остаток ХМАО'!F19</f>
        <v>0</v>
      </c>
      <c r="G19" s="301">
        <f>'Остаток ХМАО'!G19</f>
        <v>0</v>
      </c>
      <c r="H19" s="301">
        <f>'Остаток ХМАО'!H19</f>
        <v>0</v>
      </c>
      <c r="I19" s="301">
        <f>'Остаток ХМАО'!I19</f>
        <v>0</v>
      </c>
      <c r="J19" s="301">
        <f>'Остаток ХМАО'!J19</f>
        <v>0</v>
      </c>
    </row>
    <row r="20" spans="2:10" ht="18" customHeight="1">
      <c r="B20" s="280" t="s">
        <v>106</v>
      </c>
      <c r="C20" s="281">
        <v>180</v>
      </c>
      <c r="D20" s="300">
        <f>E20+F20+G20+H20</f>
        <v>46664000</v>
      </c>
      <c r="E20" s="300">
        <f aca="true" t="shared" si="0" ref="E20:J20">E22-E19</f>
        <v>9067000</v>
      </c>
      <c r="F20" s="300">
        <f t="shared" si="0"/>
        <v>9064000</v>
      </c>
      <c r="G20" s="300">
        <f t="shared" si="0"/>
        <v>9057000</v>
      </c>
      <c r="H20" s="300">
        <f t="shared" si="0"/>
        <v>19476000</v>
      </c>
      <c r="I20" s="300">
        <f t="shared" si="0"/>
        <v>36240000</v>
      </c>
      <c r="J20" s="300">
        <f t="shared" si="0"/>
        <v>36240000</v>
      </c>
    </row>
    <row r="21" spans="2:10" ht="9.75" customHeight="1">
      <c r="B21" s="280" t="s">
        <v>33</v>
      </c>
      <c r="C21" s="281"/>
      <c r="D21" s="301"/>
      <c r="E21" s="116"/>
      <c r="F21" s="116"/>
      <c r="G21" s="116"/>
      <c r="H21" s="116"/>
      <c r="I21" s="116"/>
      <c r="J21" s="116"/>
    </row>
    <row r="22" spans="2:10" ht="21" customHeight="1">
      <c r="B22" s="280" t="s">
        <v>38</v>
      </c>
      <c r="C22" s="282"/>
      <c r="D22" s="299">
        <f>E22+F22+G22+H22</f>
        <v>46816935</v>
      </c>
      <c r="E22" s="299">
        <f aca="true" t="shared" si="1" ref="E22:J22">E24+E28+E40+E43+E47+E48+E59</f>
        <v>9219935</v>
      </c>
      <c r="F22" s="299">
        <f t="shared" si="1"/>
        <v>9064000</v>
      </c>
      <c r="G22" s="299">
        <f t="shared" si="1"/>
        <v>9057000</v>
      </c>
      <c r="H22" s="299">
        <f t="shared" si="1"/>
        <v>19476000</v>
      </c>
      <c r="I22" s="299">
        <f t="shared" si="1"/>
        <v>36240000</v>
      </c>
      <c r="J22" s="299">
        <f t="shared" si="1"/>
        <v>36240000</v>
      </c>
    </row>
    <row r="23" spans="2:10" ht="14.25" customHeight="1">
      <c r="B23" s="280" t="s">
        <v>33</v>
      </c>
      <c r="C23" s="282"/>
      <c r="D23" s="302"/>
      <c r="E23" s="119"/>
      <c r="F23" s="119"/>
      <c r="G23" s="119"/>
      <c r="H23" s="119"/>
      <c r="I23" s="119"/>
      <c r="J23" s="119"/>
    </row>
    <row r="24" spans="2:10" ht="27" customHeight="1">
      <c r="B24" s="17" t="s">
        <v>105</v>
      </c>
      <c r="C24" s="20">
        <v>210</v>
      </c>
      <c r="D24" s="299">
        <f>E24+F24+G24+H24</f>
        <v>31077309</v>
      </c>
      <c r="E24" s="299">
        <f aca="true" t="shared" si="2" ref="E24:J24">E25+E26+E27</f>
        <v>6277601</v>
      </c>
      <c r="F24" s="299">
        <f t="shared" si="2"/>
        <v>6403236</v>
      </c>
      <c r="G24" s="299">
        <f t="shared" si="2"/>
        <v>6403236</v>
      </c>
      <c r="H24" s="299">
        <f t="shared" si="2"/>
        <v>11993236</v>
      </c>
      <c r="I24" s="299">
        <f t="shared" si="2"/>
        <v>25487309</v>
      </c>
      <c r="J24" s="299">
        <f t="shared" si="2"/>
        <v>25487309</v>
      </c>
    </row>
    <row r="25" spans="2:10" ht="21" customHeight="1">
      <c r="B25" s="283" t="s">
        <v>39</v>
      </c>
      <c r="C25" s="284" t="s">
        <v>40</v>
      </c>
      <c r="D25" s="302">
        <f>E25+F25+G25+H25</f>
        <v>23825506</v>
      </c>
      <c r="E25" s="270">
        <v>4821506</v>
      </c>
      <c r="F25" s="270">
        <v>4918000</v>
      </c>
      <c r="G25" s="270">
        <v>4918000</v>
      </c>
      <c r="H25" s="270">
        <v>9168000</v>
      </c>
      <c r="I25" s="270">
        <v>19575506</v>
      </c>
      <c r="J25" s="270">
        <v>19575506</v>
      </c>
    </row>
    <row r="26" spans="2:10" ht="21" customHeight="1">
      <c r="B26" s="283" t="s">
        <v>41</v>
      </c>
      <c r="C26" s="285">
        <v>212</v>
      </c>
      <c r="D26" s="302">
        <f>E26+F26+G26+H26</f>
        <v>0</v>
      </c>
      <c r="E26" s="270"/>
      <c r="F26" s="270"/>
      <c r="G26" s="270"/>
      <c r="H26" s="270"/>
      <c r="I26" s="270"/>
      <c r="J26" s="270"/>
    </row>
    <row r="27" spans="2:10" ht="21" customHeight="1">
      <c r="B27" s="283" t="s">
        <v>42</v>
      </c>
      <c r="C27" s="284" t="s">
        <v>43</v>
      </c>
      <c r="D27" s="302">
        <f>E27+F27+G27+H27</f>
        <v>7251803</v>
      </c>
      <c r="E27" s="270">
        <v>1456095</v>
      </c>
      <c r="F27" s="270">
        <v>1485236</v>
      </c>
      <c r="G27" s="270">
        <v>1485236</v>
      </c>
      <c r="H27" s="270">
        <v>2825236</v>
      </c>
      <c r="I27" s="270">
        <v>5911803</v>
      </c>
      <c r="J27" s="270">
        <v>5911803</v>
      </c>
    </row>
    <row r="28" spans="2:10" ht="21" customHeight="1">
      <c r="B28" s="17" t="s">
        <v>44</v>
      </c>
      <c r="C28" s="10" t="s">
        <v>45</v>
      </c>
      <c r="D28" s="299">
        <f>E28+F28+G28+H28</f>
        <v>7103460.859999999</v>
      </c>
      <c r="E28" s="299">
        <f aca="true" t="shared" si="3" ref="E28:J28">E30+E31+E32+E33+E34+E37</f>
        <v>1324760</v>
      </c>
      <c r="F28" s="299">
        <f t="shared" si="3"/>
        <v>1171825</v>
      </c>
      <c r="G28" s="299">
        <f t="shared" si="3"/>
        <v>1131205.02</v>
      </c>
      <c r="H28" s="299">
        <f t="shared" si="3"/>
        <v>3475670.84</v>
      </c>
      <c r="I28" s="299">
        <f t="shared" si="3"/>
        <v>4674691</v>
      </c>
      <c r="J28" s="299">
        <f t="shared" si="3"/>
        <v>4674691</v>
      </c>
    </row>
    <row r="29" spans="2:10" ht="10.5" customHeight="1">
      <c r="B29" s="283" t="s">
        <v>32</v>
      </c>
      <c r="C29" s="286"/>
      <c r="D29" s="302"/>
      <c r="E29" s="119"/>
      <c r="F29" s="119"/>
      <c r="G29" s="119"/>
      <c r="H29" s="119"/>
      <c r="I29" s="119"/>
      <c r="J29" s="119"/>
    </row>
    <row r="30" spans="2:10" ht="21" customHeight="1">
      <c r="B30" s="283" t="s">
        <v>46</v>
      </c>
      <c r="C30" s="284" t="s">
        <v>47</v>
      </c>
      <c r="D30" s="302">
        <f>E30+F30+G30+H30</f>
        <v>81000</v>
      </c>
      <c r="E30" s="270">
        <v>20250</v>
      </c>
      <c r="F30" s="270">
        <v>20250</v>
      </c>
      <c r="G30" s="270">
        <v>20250</v>
      </c>
      <c r="H30" s="270">
        <v>20250</v>
      </c>
      <c r="I30" s="270">
        <v>81000</v>
      </c>
      <c r="J30" s="270">
        <v>81000</v>
      </c>
    </row>
    <row r="31" spans="2:10" ht="21" customHeight="1">
      <c r="B31" s="283" t="s">
        <v>48</v>
      </c>
      <c r="C31" s="284" t="s">
        <v>49</v>
      </c>
      <c r="D31" s="302">
        <f aca="true" t="shared" si="4" ref="D31:D42">E31+F31+G31+H31</f>
        <v>0</v>
      </c>
      <c r="E31" s="270"/>
      <c r="F31" s="270"/>
      <c r="G31" s="270"/>
      <c r="H31" s="270"/>
      <c r="I31" s="270"/>
      <c r="J31" s="270"/>
    </row>
    <row r="32" spans="2:10" ht="21" customHeight="1">
      <c r="B32" s="283" t="s">
        <v>50</v>
      </c>
      <c r="C32" s="284" t="s">
        <v>51</v>
      </c>
      <c r="D32" s="302">
        <f t="shared" si="4"/>
        <v>2670000</v>
      </c>
      <c r="E32" s="270">
        <v>667500</v>
      </c>
      <c r="F32" s="270">
        <v>667500</v>
      </c>
      <c r="G32" s="270">
        <v>667500</v>
      </c>
      <c r="H32" s="270">
        <v>667500</v>
      </c>
      <c r="I32" s="270">
        <v>2670000</v>
      </c>
      <c r="J32" s="270">
        <v>2670000</v>
      </c>
    </row>
    <row r="33" spans="2:10" ht="21" customHeight="1">
      <c r="B33" s="283" t="s">
        <v>52</v>
      </c>
      <c r="C33" s="284" t="s">
        <v>53</v>
      </c>
      <c r="D33" s="302">
        <f t="shared" si="4"/>
        <v>0</v>
      </c>
      <c r="E33" s="270"/>
      <c r="F33" s="270"/>
      <c r="G33" s="270"/>
      <c r="H33" s="270"/>
      <c r="I33" s="270"/>
      <c r="J33" s="270"/>
    </row>
    <row r="34" spans="2:10" ht="21" customHeight="1">
      <c r="B34" s="283" t="s">
        <v>54</v>
      </c>
      <c r="C34" s="285">
        <v>225</v>
      </c>
      <c r="D34" s="302">
        <f t="shared" si="4"/>
        <v>3571787.02</v>
      </c>
      <c r="E34" s="270">
        <v>425435</v>
      </c>
      <c r="F34" s="270">
        <v>272500</v>
      </c>
      <c r="G34" s="270">
        <v>231880.02</v>
      </c>
      <c r="H34" s="270">
        <v>2641972</v>
      </c>
      <c r="I34" s="270">
        <v>1090000</v>
      </c>
      <c r="J34" s="270">
        <v>1090000</v>
      </c>
    </row>
    <row r="35" spans="2:10" ht="21" customHeight="1">
      <c r="B35" s="16" t="s">
        <v>32</v>
      </c>
      <c r="C35" s="285"/>
      <c r="D35" s="302">
        <f t="shared" si="4"/>
        <v>0</v>
      </c>
      <c r="E35" s="270"/>
      <c r="F35" s="270"/>
      <c r="G35" s="270"/>
      <c r="H35" s="270"/>
      <c r="I35" s="270"/>
      <c r="J35" s="270"/>
    </row>
    <row r="36" spans="2:10" ht="21" customHeight="1">
      <c r="B36" s="16" t="s">
        <v>199</v>
      </c>
      <c r="C36" s="285"/>
      <c r="D36" s="302">
        <f t="shared" si="4"/>
        <v>116250</v>
      </c>
      <c r="E36" s="270">
        <v>38750</v>
      </c>
      <c r="F36" s="270">
        <v>38750</v>
      </c>
      <c r="G36" s="270">
        <v>38750</v>
      </c>
      <c r="H36" s="270"/>
      <c r="I36" s="270">
        <v>155000</v>
      </c>
      <c r="J36" s="270">
        <v>155000</v>
      </c>
    </row>
    <row r="37" spans="2:10" ht="21" customHeight="1">
      <c r="B37" s="283" t="s">
        <v>110</v>
      </c>
      <c r="C37" s="285">
        <v>226</v>
      </c>
      <c r="D37" s="302">
        <f t="shared" si="4"/>
        <v>780673.84</v>
      </c>
      <c r="E37" s="270">
        <v>211575</v>
      </c>
      <c r="F37" s="270">
        <v>211575</v>
      </c>
      <c r="G37" s="270">
        <v>211575</v>
      </c>
      <c r="H37" s="270">
        <v>145948.84</v>
      </c>
      <c r="I37" s="270">
        <v>833691</v>
      </c>
      <c r="J37" s="270">
        <v>833691</v>
      </c>
    </row>
    <row r="38" spans="2:10" ht="21" customHeight="1">
      <c r="B38" s="16" t="s">
        <v>32</v>
      </c>
      <c r="C38" s="285"/>
      <c r="D38" s="302">
        <f t="shared" si="4"/>
        <v>0</v>
      </c>
      <c r="E38" s="270"/>
      <c r="F38" s="270"/>
      <c r="G38" s="270"/>
      <c r="H38" s="270"/>
      <c r="I38" s="270"/>
      <c r="J38" s="270"/>
    </row>
    <row r="39" spans="2:10" ht="21" customHeight="1">
      <c r="B39" s="16" t="s">
        <v>200</v>
      </c>
      <c r="C39" s="285"/>
      <c r="D39" s="302">
        <f t="shared" si="4"/>
        <v>0</v>
      </c>
      <c r="E39" s="270"/>
      <c r="F39" s="270"/>
      <c r="G39" s="270"/>
      <c r="H39" s="270"/>
      <c r="I39" s="270"/>
      <c r="J39" s="270"/>
    </row>
    <row r="40" spans="2:10" ht="38.25" customHeight="1">
      <c r="B40" s="17" t="s">
        <v>103</v>
      </c>
      <c r="C40" s="9">
        <v>240</v>
      </c>
      <c r="D40" s="302">
        <f t="shared" si="4"/>
        <v>0</v>
      </c>
      <c r="E40" s="299">
        <f aca="true" t="shared" si="5" ref="E40:J40">E42</f>
        <v>0</v>
      </c>
      <c r="F40" s="299">
        <f t="shared" si="5"/>
        <v>0</v>
      </c>
      <c r="G40" s="299">
        <f t="shared" si="5"/>
        <v>0</v>
      </c>
      <c r="H40" s="299">
        <f t="shared" si="5"/>
        <v>0</v>
      </c>
      <c r="I40" s="299">
        <f t="shared" si="5"/>
        <v>0</v>
      </c>
      <c r="J40" s="299">
        <f t="shared" si="5"/>
        <v>0</v>
      </c>
    </row>
    <row r="41" spans="2:10" ht="9.75" customHeight="1">
      <c r="B41" s="283" t="s">
        <v>32</v>
      </c>
      <c r="C41" s="285"/>
      <c r="D41" s="302">
        <f t="shared" si="4"/>
        <v>0</v>
      </c>
      <c r="E41" s="119"/>
      <c r="F41" s="119"/>
      <c r="G41" s="119"/>
      <c r="H41" s="119"/>
      <c r="I41" s="119"/>
      <c r="J41" s="119"/>
    </row>
    <row r="42" spans="2:10" ht="30.75" customHeight="1">
      <c r="B42" s="283" t="s">
        <v>104</v>
      </c>
      <c r="C42" s="284" t="s">
        <v>55</v>
      </c>
      <c r="D42" s="302">
        <f t="shared" si="4"/>
        <v>0</v>
      </c>
      <c r="E42" s="270"/>
      <c r="F42" s="270"/>
      <c r="G42" s="270"/>
      <c r="H42" s="270"/>
      <c r="I42" s="270"/>
      <c r="J42" s="270"/>
    </row>
    <row r="43" spans="2:10" ht="21" customHeight="1">
      <c r="B43" s="17" t="s">
        <v>56</v>
      </c>
      <c r="C43" s="10" t="s">
        <v>57</v>
      </c>
      <c r="D43" s="299">
        <f>E43+F43+G43+H43</f>
        <v>0</v>
      </c>
      <c r="E43" s="299">
        <f aca="true" t="shared" si="6" ref="E43:J43">E45+E46</f>
        <v>0</v>
      </c>
      <c r="F43" s="299">
        <f t="shared" si="6"/>
        <v>0</v>
      </c>
      <c r="G43" s="299">
        <f t="shared" si="6"/>
        <v>0</v>
      </c>
      <c r="H43" s="299">
        <f t="shared" si="6"/>
        <v>0</v>
      </c>
      <c r="I43" s="299">
        <f t="shared" si="6"/>
        <v>0</v>
      </c>
      <c r="J43" s="299">
        <f t="shared" si="6"/>
        <v>0</v>
      </c>
    </row>
    <row r="44" spans="2:10" ht="10.5" customHeight="1">
      <c r="B44" s="283" t="s">
        <v>32</v>
      </c>
      <c r="C44" s="286"/>
      <c r="D44" s="299"/>
      <c r="E44" s="119"/>
      <c r="F44" s="119"/>
      <c r="G44" s="119"/>
      <c r="H44" s="119"/>
      <c r="I44" s="119"/>
      <c r="J44" s="119"/>
    </row>
    <row r="45" spans="2:10" ht="21" customHeight="1">
      <c r="B45" s="283" t="s">
        <v>58</v>
      </c>
      <c r="C45" s="284" t="s">
        <v>59</v>
      </c>
      <c r="D45" s="299">
        <f>E45+F45+G45+H45</f>
        <v>0</v>
      </c>
      <c r="E45" s="270"/>
      <c r="F45" s="270"/>
      <c r="G45" s="270"/>
      <c r="H45" s="270"/>
      <c r="I45" s="270"/>
      <c r="J45" s="270"/>
    </row>
    <row r="46" spans="2:10" ht="35.25" customHeight="1">
      <c r="B46" s="283" t="s">
        <v>60</v>
      </c>
      <c r="C46" s="284" t="s">
        <v>61</v>
      </c>
      <c r="D46" s="299">
        <f>E46+F46+G46+H46</f>
        <v>0</v>
      </c>
      <c r="E46" s="270"/>
      <c r="F46" s="270"/>
      <c r="G46" s="270"/>
      <c r="H46" s="270"/>
      <c r="I46" s="270"/>
      <c r="J46" s="270"/>
    </row>
    <row r="47" spans="2:10" ht="21" customHeight="1">
      <c r="B47" s="17" t="s">
        <v>62</v>
      </c>
      <c r="C47" s="10" t="s">
        <v>63</v>
      </c>
      <c r="D47" s="299">
        <f>E47+F47+G47+H47</f>
        <v>0</v>
      </c>
      <c r="E47" s="121"/>
      <c r="F47" s="121"/>
      <c r="G47" s="121"/>
      <c r="H47" s="121"/>
      <c r="I47" s="121"/>
      <c r="J47" s="121"/>
    </row>
    <row r="48" spans="2:10" ht="35.25" customHeight="1">
      <c r="B48" s="17" t="s">
        <v>64</v>
      </c>
      <c r="C48" s="10" t="s">
        <v>65</v>
      </c>
      <c r="D48" s="299">
        <f>E48+F48+G48+H48</f>
        <v>8636165.14</v>
      </c>
      <c r="E48" s="299">
        <f aca="true" t="shared" si="7" ref="E48:J48">E50+E51+E52+E53</f>
        <v>1617574</v>
      </c>
      <c r="F48" s="299">
        <f t="shared" si="7"/>
        <v>1488939</v>
      </c>
      <c r="G48" s="299">
        <f t="shared" si="7"/>
        <v>1522558.98</v>
      </c>
      <c r="H48" s="299">
        <f t="shared" si="7"/>
        <v>4007093.16</v>
      </c>
      <c r="I48" s="299">
        <f t="shared" si="7"/>
        <v>6078000</v>
      </c>
      <c r="J48" s="299">
        <f t="shared" si="7"/>
        <v>6078000</v>
      </c>
    </row>
    <row r="49" spans="2:10" ht="12" customHeight="1">
      <c r="B49" s="283" t="s">
        <v>32</v>
      </c>
      <c r="C49" s="286"/>
      <c r="D49" s="299"/>
      <c r="E49" s="119"/>
      <c r="F49" s="119"/>
      <c r="G49" s="119"/>
      <c r="H49" s="119"/>
      <c r="I49" s="119"/>
      <c r="J49" s="119"/>
    </row>
    <row r="50" spans="2:10" ht="27" customHeight="1">
      <c r="B50" s="283" t="s">
        <v>66</v>
      </c>
      <c r="C50" s="284" t="s">
        <v>67</v>
      </c>
      <c r="D50" s="299">
        <f>E50+F50+G50+H50</f>
        <v>0</v>
      </c>
      <c r="E50" s="270"/>
      <c r="F50" s="270"/>
      <c r="G50" s="270"/>
      <c r="H50" s="270"/>
      <c r="I50" s="270"/>
      <c r="J50" s="270"/>
    </row>
    <row r="51" spans="2:10" ht="27" customHeight="1">
      <c r="B51" s="283" t="s">
        <v>68</v>
      </c>
      <c r="C51" s="284" t="s">
        <v>69</v>
      </c>
      <c r="D51" s="299">
        <f>E51+F51+G51+H51</f>
        <v>0</v>
      </c>
      <c r="E51" s="270"/>
      <c r="F51" s="270"/>
      <c r="G51" s="270"/>
      <c r="H51" s="270"/>
      <c r="I51" s="270"/>
      <c r="J51" s="270"/>
    </row>
    <row r="52" spans="2:10" ht="37.5" customHeight="1">
      <c r="B52" s="283" t="s">
        <v>80</v>
      </c>
      <c r="C52" s="284" t="s">
        <v>81</v>
      </c>
      <c r="D52" s="299">
        <f>E52+F52+G52+H52</f>
        <v>0</v>
      </c>
      <c r="E52" s="270"/>
      <c r="F52" s="270"/>
      <c r="G52" s="270"/>
      <c r="H52" s="270"/>
      <c r="I52" s="270"/>
      <c r="J52" s="270"/>
    </row>
    <row r="53" spans="2:10" ht="21" customHeight="1">
      <c r="B53" s="283" t="s">
        <v>70</v>
      </c>
      <c r="C53" s="284" t="s">
        <v>71</v>
      </c>
      <c r="D53" s="302">
        <f>E53+F53+G53+H53</f>
        <v>8636165.14</v>
      </c>
      <c r="E53" s="270">
        <v>1617574</v>
      </c>
      <c r="F53" s="270">
        <v>1488939</v>
      </c>
      <c r="G53" s="270">
        <v>1522558.98</v>
      </c>
      <c r="H53" s="270">
        <v>4007093.16</v>
      </c>
      <c r="I53" s="270">
        <v>6078000</v>
      </c>
      <c r="J53" s="270">
        <v>6078000</v>
      </c>
    </row>
    <row r="54" spans="2:10" ht="21" customHeight="1">
      <c r="B54" s="16" t="s">
        <v>32</v>
      </c>
      <c r="C54" s="284"/>
      <c r="D54" s="302">
        <f>E54+F54+G54+H54</f>
        <v>0</v>
      </c>
      <c r="E54" s="270"/>
      <c r="F54" s="270"/>
      <c r="G54" s="270"/>
      <c r="H54" s="270"/>
      <c r="I54" s="270"/>
      <c r="J54" s="270"/>
    </row>
    <row r="55" spans="2:10" ht="21" customHeight="1">
      <c r="B55" s="16" t="s">
        <v>201</v>
      </c>
      <c r="C55" s="284"/>
      <c r="D55" s="302">
        <f>E55+F55+G55+H55</f>
        <v>6073837.140000001</v>
      </c>
      <c r="E55" s="270">
        <v>1367574</v>
      </c>
      <c r="F55" s="270">
        <v>1238939</v>
      </c>
      <c r="G55" s="270">
        <v>1272558.98</v>
      </c>
      <c r="H55" s="270">
        <v>2194765.16</v>
      </c>
      <c r="I55" s="270">
        <v>5078000</v>
      </c>
      <c r="J55" s="270">
        <v>5078000</v>
      </c>
    </row>
    <row r="56" spans="2:10" ht="21" customHeight="1">
      <c r="B56" s="16" t="s">
        <v>202</v>
      </c>
      <c r="C56" s="284"/>
      <c r="D56" s="302">
        <f>E56+F56+G56+H56</f>
        <v>500000</v>
      </c>
      <c r="E56" s="270">
        <v>125000</v>
      </c>
      <c r="F56" s="270">
        <v>125000</v>
      </c>
      <c r="G56" s="270">
        <v>125000</v>
      </c>
      <c r="H56" s="270">
        <v>125000</v>
      </c>
      <c r="I56" s="270">
        <v>500000</v>
      </c>
      <c r="J56" s="270">
        <v>500000</v>
      </c>
    </row>
    <row r="57" spans="2:10" ht="21" customHeight="1">
      <c r="B57" s="16" t="s">
        <v>203</v>
      </c>
      <c r="C57" s="284"/>
      <c r="D57" s="302">
        <f>E57+F57+G57+H57</f>
        <v>131300</v>
      </c>
      <c r="E57" s="270"/>
      <c r="F57" s="270"/>
      <c r="G57" s="270"/>
      <c r="H57" s="270">
        <v>131300</v>
      </c>
      <c r="I57" s="270"/>
      <c r="J57" s="270"/>
    </row>
    <row r="58" spans="2:10" ht="21" customHeight="1">
      <c r="B58" s="16" t="s">
        <v>204</v>
      </c>
      <c r="C58" s="284"/>
      <c r="D58" s="302">
        <f>E58+F58+G58+H58</f>
        <v>500000</v>
      </c>
      <c r="E58" s="270">
        <v>125000</v>
      </c>
      <c r="F58" s="270">
        <v>125000</v>
      </c>
      <c r="G58" s="270">
        <v>125000</v>
      </c>
      <c r="H58" s="270">
        <v>125000</v>
      </c>
      <c r="I58" s="270">
        <v>500000</v>
      </c>
      <c r="J58" s="270">
        <v>500000</v>
      </c>
    </row>
    <row r="59" spans="2:10" ht="21" customHeight="1">
      <c r="B59" s="17" t="s">
        <v>72</v>
      </c>
      <c r="C59" s="10" t="s">
        <v>73</v>
      </c>
      <c r="D59" s="299">
        <f>E59+F59+G59+H59</f>
        <v>0</v>
      </c>
      <c r="E59" s="299">
        <f aca="true" t="shared" si="8" ref="E59:J59">E61+E62</f>
        <v>0</v>
      </c>
      <c r="F59" s="299">
        <f t="shared" si="8"/>
        <v>0</v>
      </c>
      <c r="G59" s="299">
        <f t="shared" si="8"/>
        <v>0</v>
      </c>
      <c r="H59" s="299">
        <f t="shared" si="8"/>
        <v>0</v>
      </c>
      <c r="I59" s="299">
        <f t="shared" si="8"/>
        <v>0</v>
      </c>
      <c r="J59" s="299">
        <f t="shared" si="8"/>
        <v>0</v>
      </c>
    </row>
    <row r="60" spans="2:10" ht="10.5" customHeight="1">
      <c r="B60" s="283" t="s">
        <v>32</v>
      </c>
      <c r="C60" s="286"/>
      <c r="D60" s="299"/>
      <c r="E60" s="119"/>
      <c r="F60" s="119"/>
      <c r="G60" s="119"/>
      <c r="H60" s="119"/>
      <c r="I60" s="119"/>
      <c r="J60" s="119"/>
    </row>
    <row r="61" spans="2:10" ht="33" customHeight="1">
      <c r="B61" s="283" t="s">
        <v>74</v>
      </c>
      <c r="C61" s="284" t="s">
        <v>75</v>
      </c>
      <c r="D61" s="299">
        <f>E61+F61+G61+H61</f>
        <v>0</v>
      </c>
      <c r="E61" s="270"/>
      <c r="F61" s="270"/>
      <c r="G61" s="270"/>
      <c r="H61" s="270"/>
      <c r="I61" s="270"/>
      <c r="J61" s="270"/>
    </row>
    <row r="62" spans="2:10" ht="30.75" customHeight="1">
      <c r="B62" s="283" t="s">
        <v>76</v>
      </c>
      <c r="C62" s="284" t="s">
        <v>77</v>
      </c>
      <c r="D62" s="299">
        <f>E62+F62+G62+H62</f>
        <v>0</v>
      </c>
      <c r="E62" s="270"/>
      <c r="F62" s="270"/>
      <c r="G62" s="270"/>
      <c r="H62" s="270"/>
      <c r="I62" s="270"/>
      <c r="J62" s="270"/>
    </row>
    <row r="63" spans="2:10" ht="9.75" customHeight="1">
      <c r="B63" s="283" t="s">
        <v>78</v>
      </c>
      <c r="C63" s="286"/>
      <c r="D63" s="299"/>
      <c r="E63" s="119"/>
      <c r="F63" s="119"/>
      <c r="G63" s="119"/>
      <c r="H63" s="119"/>
      <c r="I63" s="119"/>
      <c r="J63" s="119"/>
    </row>
    <row r="64" spans="2:10" ht="21" customHeight="1">
      <c r="B64" s="283" t="s">
        <v>79</v>
      </c>
      <c r="C64" s="284" t="s">
        <v>36</v>
      </c>
      <c r="D64" s="299">
        <f>E64+F64+G64+H64</f>
        <v>0</v>
      </c>
      <c r="E64" s="270"/>
      <c r="F64" s="270"/>
      <c r="G64" s="270"/>
      <c r="H64" s="270"/>
      <c r="I64" s="270"/>
      <c r="J64" s="270"/>
    </row>
  </sheetData>
  <sheetProtection password="C541" sheet="1" objects="1" scenarios="1" formatCells="0" formatColumns="0" formatRows="0"/>
  <mergeCells count="17">
    <mergeCell ref="B15:J15"/>
    <mergeCell ref="I17:I18"/>
    <mergeCell ref="J17:J18"/>
    <mergeCell ref="B17:B18"/>
    <mergeCell ref="C17:C18"/>
    <mergeCell ref="D17:D18"/>
    <mergeCell ref="E17:H17"/>
    <mergeCell ref="H1:J1"/>
    <mergeCell ref="G7:J7"/>
    <mergeCell ref="B13:J13"/>
    <mergeCell ref="B14:J14"/>
    <mergeCell ref="G2:J2"/>
    <mergeCell ref="H3:J3"/>
    <mergeCell ref="G5:J5"/>
    <mergeCell ref="G8:J8"/>
    <mergeCell ref="B11:J11"/>
    <mergeCell ref="B12:J12"/>
  </mergeCells>
  <printOptions horizontalCentered="1"/>
  <pageMargins left="1.1811023622047245" right="0.1968503937007874" top="0.15748031496062992" bottom="0.15748031496062992" header="0.15748031496062992" footer="0.15748031496062992"/>
  <pageSetup fitToHeight="1" fitToWidth="1" horizontalDpi="600" verticalDpi="600" orientation="portrait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2015-12-30T04:57:15Z</cp:lastPrinted>
  <dcterms:created xsi:type="dcterms:W3CDTF">2003-07-22T16:25:37Z</dcterms:created>
  <dcterms:modified xsi:type="dcterms:W3CDTF">2016-02-20T07:11:03Z</dcterms:modified>
  <cp:category/>
  <cp:version/>
  <cp:contentType/>
  <cp:contentStatus/>
</cp:coreProperties>
</file>